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'Setup &amp; Instructions'!$C$7</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25" authorId="0">
      <text>
        <r>
          <rPr>
            <sz val="8"/>
            <rFont val="Tahoma"/>
            <family val="2"/>
          </rPr>
          <t>Scouts at the start of the charter year plus new Scouts joining and transfers other units less transfers out.</t>
        </r>
      </text>
    </comment>
    <comment ref="F26" authorId="0">
      <text>
        <r>
          <rPr>
            <sz val="8"/>
            <rFont val="Tahoma"/>
            <family val="2"/>
          </rPr>
          <t>(Current membership less membership at end of last charter year) divided by membership at end of last charter year.</t>
        </r>
      </text>
    </comment>
    <comment ref="F29" authorId="0">
      <text>
        <r>
          <rPr>
            <sz val="8"/>
            <rFont val="Tahoma"/>
            <family val="2"/>
          </rPr>
          <t>Same value as Cell F25.</t>
        </r>
      </text>
    </comment>
    <comment ref="F31" authorId="0">
      <text>
        <r>
          <rPr>
            <sz val="8"/>
            <rFont val="Tahoma"/>
            <family val="2"/>
          </rPr>
          <t>Current membership less age-outs.</t>
        </r>
      </text>
    </comment>
    <comment ref="F33" authorId="0">
      <text>
        <r>
          <rPr>
            <sz val="8"/>
            <rFont val="Tahoma"/>
            <family val="2"/>
          </rPr>
          <t>Number reregistered divided by number eligible to reregister.</t>
        </r>
      </text>
    </comment>
    <comment ref="F37" authorId="0">
      <text>
        <r>
          <rPr>
            <sz val="8"/>
            <rFont val="Tahoma"/>
            <family val="2"/>
          </rPr>
          <t>Same value as Cell F25.</t>
        </r>
      </text>
    </comment>
    <comment ref="F39" authorId="0">
      <text>
        <r>
          <rPr>
            <sz val="8"/>
            <rFont val="Tahoma"/>
            <family val="2"/>
          </rPr>
          <t>Count of boys advancing divided by current membership.</t>
        </r>
      </text>
    </comment>
    <comment ref="F65" authorId="0">
      <text>
        <r>
          <rPr>
            <sz val="8"/>
            <rFont val="Tahoma"/>
            <family val="2"/>
          </rPr>
          <t>Counts number of cells with service project dates entered.</t>
        </r>
      </text>
    </comment>
    <comment ref="F72" authorId="0">
      <text>
        <r>
          <rPr>
            <sz val="8"/>
            <rFont val="Tahoma"/>
            <family val="2"/>
          </rPr>
          <t>Counts number of cells with special event dates entered.</t>
        </r>
      </text>
    </comment>
    <comment ref="F82" authorId="0">
      <text>
        <r>
          <rPr>
            <sz val="8"/>
            <rFont val="Tahoma"/>
            <family val="2"/>
          </rPr>
          <t>Counts number of cells with courts of honor dates entered.</t>
        </r>
      </text>
    </comment>
    <comment ref="F95" authorId="0">
      <text>
        <r>
          <rPr>
            <sz val="8"/>
            <rFont val="Tahoma"/>
            <family val="2"/>
          </rPr>
          <t>Number of assistant coaches completing training divided by total number of assistant coaches.</t>
        </r>
      </text>
    </comment>
    <comment ref="F43" authorId="0">
      <text>
        <r>
          <rPr>
            <sz val="8"/>
            <rFont val="Tahoma"/>
            <family val="2"/>
          </rPr>
          <t>Same value as Cell F25.</t>
        </r>
      </text>
    </comment>
    <comment ref="F45" authorId="0">
      <text>
        <r>
          <rPr>
            <sz val="8"/>
            <rFont val="Tahoma"/>
            <family val="2"/>
          </rPr>
          <t>Count of Scouts participating divided by current membership.</t>
        </r>
      </text>
    </comment>
  </commentList>
</comments>
</file>

<file path=xl/sharedStrings.xml><?xml version="1.0" encoding="utf-8"?>
<sst xmlns="http://schemas.openxmlformats.org/spreadsheetml/2006/main" count="194" uniqueCount="176">
  <si>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</si>
  <si>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</si>
  <si>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</si>
  <si>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</si>
  <si>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</si>
  <si>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</si>
  <si>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</si>
  <si>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</si>
  <si>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</si>
  <si>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</si>
  <si>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</si>
  <si>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</si>
  <si>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</si>
  <si>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</si>
  <si>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</si>
  <si>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 </t>
    </r>
    <r>
      <rPr>
        <sz val="10"/>
        <color indexed="8"/>
        <rFont val="Calibri"/>
        <family val="2"/>
      </rPr>
      <t>Number of Scouts registered at end of last charter year</t>
    </r>
  </si>
  <si>
    <r>
      <rPr>
        <i/>
        <sz val="10"/>
        <color indexed="8"/>
        <rFont val="Calibri"/>
        <family val="2"/>
      </rPr>
      <t xml:space="preserve"> Count: </t>
    </r>
    <r>
      <rPr>
        <sz val="10"/>
        <color indexed="8"/>
        <rFont val="Calibri"/>
        <family val="2"/>
      </rPr>
      <t>Number of Scouts registered at start of current charter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</si>
  <si>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</si>
  <si>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charter year</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</si>
  <si>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</si>
  <si>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</si>
  <si>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</si>
  <si>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i/>
        <sz val="10"/>
        <color indexed="8"/>
        <rFont val="Calibri"/>
        <family val="2"/>
      </rPr>
      <t xml:space="preserve">    Plus:</t>
    </r>
    <r>
      <rPr>
        <sz val="10"/>
        <color indexed="8"/>
        <rFont val="Calibri"/>
        <family val="2"/>
      </rPr>
      <t xml:space="preserve"> Transfers from other units during the year</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</si>
  <si>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</si>
  <si>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</si>
  <si>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</si>
  <si>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</si>
  <si>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r>
      <rPr>
        <i/>
        <sz val="10"/>
        <color indexed="8"/>
        <rFont val="Calibri"/>
        <family val="2"/>
      </rPr>
      <t xml:space="preserve">   Count:</t>
    </r>
    <r>
      <rPr>
        <sz val="10"/>
        <color indexed="8"/>
        <rFont val="Calibri"/>
        <family val="2"/>
      </rPr>
      <t xml:space="preserve"> Number with position-specific training</t>
    </r>
  </si>
  <si>
    <r>
      <rPr>
        <i/>
        <sz val="10"/>
        <color indexed="8"/>
        <rFont val="Calibri"/>
        <family val="2"/>
      </rPr>
      <t xml:space="preserve">   Count:</t>
    </r>
    <r>
      <rPr>
        <sz val="10"/>
        <color indexed="8"/>
        <rFont val="Calibri"/>
        <family val="2"/>
      </rPr>
      <t xml:space="preserve"> Number with orientation and youth protection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</si>
  <si>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</si>
  <si>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</si>
  <si>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</si>
  <si>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</si>
  <si>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</si>
  <si>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</si>
  <si>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</si>
  <si>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</si>
  <si>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</si>
  <si>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2015 Scouting's Journey to Excellence</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</si>
  <si>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</si>
  <si>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</si>
  <si>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</si>
  <si>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</si>
  <si>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</si>
  <si>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</si>
  <si>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</si>
  <si>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</si>
  <si>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</si>
  <si>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</si>
  <si>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</si>
  <si>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</si>
  <si>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</si>
  <si>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</si>
  <si>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</si>
  <si>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</si>
  <si>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</si>
  <si>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</si>
  <si>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#10</t>
  </si>
  <si>
    <t>o</t>
  </si>
  <si>
    <t xml:space="preserve">                                 Total points earned:         </t>
  </si>
  <si>
    <t xml:space="preserve">                                 No. of objectives with points:         </t>
  </si>
  <si>
    <t>We certify that these requirements have been completed:</t>
  </si>
  <si>
    <t>Date _____________________</t>
  </si>
  <si>
    <t>Committee chair _______________________________________________</t>
  </si>
  <si>
    <t>Commissioner _________________________________________________</t>
  </si>
  <si>
    <t>This form should be turned in to the Scout service center or your unit commissioner with your charter renewal paperwork.</t>
  </si>
  <si>
    <t>Additional Instructions</t>
  </si>
  <si>
    <t>2.  All other data will be entered in User Input (Column D on the Data Entry sheet.)</t>
  </si>
  <si>
    <t>1.  Spreadsheet is designed for units with charters expiring between October 2015 and
     September 2016.</t>
  </si>
  <si>
    <t>3.  Sources of data include unit records, numbers provided by your council, and My.Scouting
     unit dashboard.</t>
  </si>
  <si>
    <r>
      <rPr>
        <i/>
        <sz val="10"/>
        <color indexed="8"/>
        <rFont val="Calibri"/>
        <family val="2"/>
      </rPr>
      <t xml:space="preserve"> Count:</t>
    </r>
    <r>
      <rPr>
        <sz val="10"/>
        <color indexed="8"/>
        <rFont val="Calibri"/>
        <family val="2"/>
      </rPr>
      <t xml:space="preserve"> Boys advancing one or more ranks during the year</t>
    </r>
  </si>
  <si>
    <r>
      <rPr>
        <i/>
        <sz val="10"/>
        <color indexed="8"/>
        <rFont val="Calibri"/>
        <family val="2"/>
      </rPr>
      <t xml:space="preserve"> Percent:</t>
    </r>
    <r>
      <rPr>
        <sz val="10"/>
        <color indexed="8"/>
        <rFont val="Calibri"/>
        <family val="2"/>
      </rPr>
      <t xml:space="preserve"> Advancement rate</t>
    </r>
  </si>
  <si>
    <t>Charter Years and Program Years</t>
  </si>
  <si>
    <r>
      <t xml:space="preserve">Planning and budget: </t>
    </r>
    <r>
      <rPr>
        <sz val="10"/>
        <rFont val="Arial"/>
        <family val="2"/>
      </rPr>
      <t xml:space="preserve"> Have a program plan and budget that is regularly reviewed by the committee, and it follows BSA policies related to fundraising.</t>
    </r>
  </si>
  <si>
    <r>
      <t xml:space="preserve">Service projects: </t>
    </r>
    <r>
      <rPr>
        <sz val="10"/>
        <rFont val="Arial"/>
        <family val="2"/>
      </rPr>
      <t xml:space="preserve"> Participate in service projects, with at least one benefiting the chartered organization.</t>
    </r>
  </si>
  <si>
    <t>Participate in four service projects and enter the hours on the JTE website.</t>
  </si>
  <si>
    <t>Participate in five service projects and enter the hours on the JTE website.</t>
  </si>
  <si>
    <r>
      <rPr>
        <b/>
        <sz val="10"/>
        <rFont val="Arial"/>
        <family val="2"/>
      </rPr>
      <t>Silver:</t>
    </r>
    <r>
      <rPr>
        <sz val="10"/>
        <rFont val="Arial"/>
        <family val="2"/>
      </rPr>
      <t xml:space="preserve">  Earn at least 750 points by earning points in at least 8 objectives.</t>
    </r>
  </si>
  <si>
    <r>
      <rPr>
        <b/>
        <sz val="10"/>
        <rFont val="Arial"/>
        <family val="2"/>
      </rPr>
      <t>Gold:</t>
    </r>
    <r>
      <rPr>
        <sz val="10"/>
        <rFont val="Arial"/>
        <family val="2"/>
      </rPr>
      <t xml:space="preserve">  Earn at least 1,000 points by earning points in at least 8 objectives.</t>
    </r>
  </si>
  <si>
    <r>
      <rPr>
        <b/>
        <sz val="10"/>
        <rFont val="Calibri"/>
        <family val="2"/>
      </rPr>
      <t>Silver:</t>
    </r>
    <r>
      <rPr>
        <sz val="10"/>
        <rFont val="Calibri"/>
        <family val="2"/>
      </rPr>
      <t xml:space="preserve">  Earn at least 750 points by earning points in at least 8 objectives.</t>
    </r>
  </si>
  <si>
    <r>
      <rPr>
        <b/>
        <sz val="10"/>
        <rFont val="Calibri"/>
        <family val="2"/>
      </rPr>
      <t>Gold:</t>
    </r>
    <r>
      <rPr>
        <sz val="10"/>
        <rFont val="Calibri"/>
        <family val="2"/>
      </rPr>
      <t xml:space="preserve">  Earn at least 1,000 points by earning points in at least 8 objectives.</t>
    </r>
  </si>
  <si>
    <r>
      <rPr>
        <b/>
        <sz val="10"/>
        <color indexed="8"/>
        <rFont val="Calibri"/>
        <family val="2"/>
      </rPr>
      <t>Service projects:</t>
    </r>
    <r>
      <rPr>
        <sz val="10"/>
        <color indexed="8"/>
        <rFont val="Calibri"/>
        <family val="2"/>
      </rPr>
      <t xml:space="preserve">  Participate in service projects, with at least one benefiting the chartered organization.</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</si>
  <si>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</si>
  <si>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 xml:space="preserve"> Less:</t>
    </r>
    <r>
      <rPr>
        <sz val="10"/>
        <color indexed="8"/>
        <rFont val="Calibri"/>
        <family val="2"/>
      </rPr>
      <t xml:space="preserve"> Transfers to other units during the year</t>
    </r>
  </si>
  <si>
    <r>
      <rPr>
        <i/>
        <sz val="10"/>
        <color indexed="8"/>
        <rFont val="Calibri"/>
        <family val="2"/>
      </rPr>
      <t xml:space="preserve">    Less: </t>
    </r>
    <r>
      <rPr>
        <sz val="10"/>
        <color indexed="8"/>
        <rFont val="Calibri"/>
        <family val="2"/>
      </rPr>
      <t>Youth 18 years or older by end of charter year (age-outs)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</si>
  <si>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</si>
  <si>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</si>
  <si>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rPr>
        <i/>
        <sz val="10"/>
        <color indexed="8"/>
        <rFont val="Calibri"/>
        <family val="2"/>
      </rPr>
      <t xml:space="preserve">    Date: </t>
    </r>
    <r>
      <rPr>
        <sz val="10"/>
        <color indexed="8"/>
        <rFont val="Calibri"/>
        <family val="2"/>
      </rPr>
      <t>Service project #5</t>
    </r>
  </si>
  <si>
    <r>
      <rPr>
        <i/>
        <sz val="10"/>
        <color indexed="8"/>
        <rFont val="Calibri"/>
        <family val="2"/>
      </rPr>
      <t xml:space="preserve">    Date:</t>
    </r>
    <r>
      <rPr>
        <sz val="10"/>
        <color indexed="8"/>
        <rFont val="Calibri"/>
        <family val="2"/>
      </rPr>
      <t xml:space="preserve"> Court of Honor #1</t>
    </r>
  </si>
  <si>
    <r>
      <rPr>
        <i/>
        <sz val="10"/>
        <color indexed="8"/>
        <rFont val="Calibri"/>
        <family val="2"/>
      </rPr>
      <t xml:space="preserve">    Date:</t>
    </r>
    <r>
      <rPr>
        <sz val="10"/>
        <color indexed="8"/>
        <rFont val="Calibri"/>
        <family val="2"/>
      </rPr>
      <t xml:space="preserve"> Court of Honor #2</t>
    </r>
  </si>
  <si>
    <r>
      <rPr>
        <i/>
        <sz val="10"/>
        <color indexed="8"/>
        <rFont val="Calibri"/>
        <family val="2"/>
      </rPr>
      <t xml:space="preserve">    Date:</t>
    </r>
    <r>
      <rPr>
        <sz val="10"/>
        <color indexed="8"/>
        <rFont val="Calibri"/>
        <family val="2"/>
      </rPr>
      <t xml:space="preserve"> Court of Honor #3</t>
    </r>
  </si>
  <si>
    <r>
      <rPr>
        <i/>
        <sz val="10"/>
        <color indexed="8"/>
        <rFont val="Calibri"/>
        <family val="2"/>
      </rPr>
      <t xml:space="preserve"> Count:</t>
    </r>
    <r>
      <rPr>
        <sz val="10"/>
        <color indexed="8"/>
        <rFont val="Calibri"/>
        <family val="2"/>
      </rPr>
      <t xml:space="preserve"> Number of courts of honor</t>
    </r>
  </si>
  <si>
    <r>
      <t xml:space="preserve"> Count: </t>
    </r>
    <r>
      <rPr>
        <sz val="10"/>
        <color indexed="8"/>
        <rFont val="Calibri"/>
        <family val="2"/>
      </rPr>
      <t>Number of committee members</t>
    </r>
  </si>
  <si>
    <r>
      <rPr>
        <b/>
        <sz val="10"/>
        <color indexed="8"/>
        <rFont val="Calibri"/>
        <family val="2"/>
      </rPr>
      <t>Trained leadership:</t>
    </r>
    <r>
      <rPr>
        <sz val="10"/>
        <color indexed="8"/>
        <rFont val="Calibri"/>
        <family val="2"/>
      </rPr>
      <t xml:space="preserve"> Have trained and engaged leaders at all levels.</t>
    </r>
  </si>
  <si>
    <t>4.  Dates entered need to be in the range of November 1, 2014 through September 30, 2016,
      but should fall within the team's charter year.</t>
  </si>
  <si>
    <t>2015 Journey to Excellence Team Spreadsheet</t>
  </si>
  <si>
    <t>Enter Team Information …</t>
  </si>
  <si>
    <t>Enter Team Number</t>
  </si>
  <si>
    <t xml:space="preserve"> Date: Team committee adopted annual program plan &amp; budget</t>
  </si>
  <si>
    <t xml:space="preserve"> Date: Team recruitment activity</t>
  </si>
  <si>
    <t xml:space="preserve"> Yes/No: Team records service projects and hours on JTE website</t>
  </si>
  <si>
    <t>Our team has completed online rechartering by the deadline in order to maintain continuity of our program.</t>
  </si>
  <si>
    <t>Have an annual program plan and budget adopted by the team committee.</t>
  </si>
  <si>
    <t>Achieve Bronze, plus team committee meets at least six times during the year to review program plans and finances.</t>
  </si>
  <si>
    <t>Achieve Silver, plus team conducts a planning meeting involving youth leaders for the following program year.</t>
  </si>
  <si>
    <r>
      <t xml:space="preserve">Building Varsity Scouting:  </t>
    </r>
    <r>
      <rPr>
        <sz val="10"/>
        <rFont val="Arial"/>
        <family val="2"/>
      </rPr>
      <t>Have a membership recruiting plan to grow team membership.</t>
    </r>
  </si>
  <si>
    <t>Have a membership growth plan that includes a recruitment event and register new members in the team.</t>
  </si>
  <si>
    <t>Achieve Bronze, and have a net increase of at least one member over the prior year.</t>
  </si>
  <si>
    <t>Achieve Bronze, and have a net increase of at least two members over the prior year.</t>
  </si>
  <si>
    <t>Reregister 60% of eligible members.</t>
  </si>
  <si>
    <t>Reregister 75% of eligible members.</t>
  </si>
  <si>
    <t>Reregister 90% of eligible members.</t>
  </si>
  <si>
    <r>
      <t xml:space="preserve">Advancement:  </t>
    </r>
    <r>
      <rPr>
        <sz val="10"/>
        <rFont val="Arial"/>
        <family val="2"/>
      </rPr>
      <t>Achieve a high percentage of Varsity Scouts earning rank advancements.</t>
    </r>
  </si>
  <si>
    <t>Have 40% of Varsity Scouts earn a least one rank, Varsity Letter, or the Denali Award.</t>
  </si>
  <si>
    <t>Have 50% of Varsity Scouts earn a least one rank, Varsity Letter, or the Denali Award.</t>
  </si>
  <si>
    <t>Have 60% of Varsity Scouts earn a least one rank, Varsity Letter, or the Denali Award.</t>
  </si>
  <si>
    <r>
      <t xml:space="preserve">High adventure/sports:  </t>
    </r>
    <r>
      <rPr>
        <sz val="10"/>
        <rFont val="Arial"/>
        <family val="2"/>
      </rPr>
      <t>The team participates in high adventure activities.</t>
    </r>
  </si>
  <si>
    <t xml:space="preserve"> Participate in at least one high adventure activity.</t>
  </si>
  <si>
    <t>60% of Varsity Scouts attend a high adventure activity.</t>
  </si>
  <si>
    <t>70% of Varsity Scouts attend a high adventure activity.</t>
  </si>
  <si>
    <r>
      <t xml:space="preserve">Personal development: </t>
    </r>
    <r>
      <rPr>
        <sz val="10"/>
        <rFont val="Arial"/>
        <family val="2"/>
      </rPr>
      <t xml:space="preserve"> Provide opportunities and encouragement for personal development.</t>
    </r>
  </si>
  <si>
    <t>The team has a youth captain and the program includes opportunities for personal development for every member.</t>
  </si>
  <si>
    <t>Achieve bronze, plus every field of emphasis has a youth program manager.</t>
  </si>
  <si>
    <t>Achieve Silver, plus Varsity Scouts have attended advanced training courses through the BSA, a religious or educational institution.</t>
  </si>
  <si>
    <r>
      <t xml:space="preserve">Special programs/events: </t>
    </r>
    <r>
      <rPr>
        <sz val="10"/>
        <rFont val="Arial"/>
        <family val="2"/>
      </rPr>
      <t xml:space="preserve"> Participate in activities at a district, council, regional, or national level.</t>
    </r>
  </si>
  <si>
    <t>Team actively participates in two special events.</t>
  </si>
  <si>
    <t>Team actively participates in three special events.</t>
  </si>
  <si>
    <t>Team actively participates in four special events.</t>
  </si>
  <si>
    <r>
      <t xml:space="preserve">Leadership and family engagement:  </t>
    </r>
    <r>
      <rPr>
        <sz val="10"/>
        <rFont val="Arial"/>
        <family val="2"/>
      </rPr>
      <t>Have a proactive approach in recruiting sufficient leaders and communicating with parents.</t>
    </r>
  </si>
  <si>
    <t>Have a coach, an assistant coach, and a committee with at least three members.</t>
  </si>
  <si>
    <t>Achieve Bronze, plus the team holds two courts of honor, where team plans are reviewed with parents.</t>
  </si>
  <si>
    <t>Achieve Bronze, plus the team holds three courts of honor, where team plans are reviewed with parents.</t>
  </si>
  <si>
    <r>
      <t xml:space="preserve">Trained leadership:  </t>
    </r>
    <r>
      <rPr>
        <sz val="10"/>
        <rFont val="Arial"/>
        <family val="2"/>
      </rPr>
      <t>Have trained and engaged leaders at all levels.</t>
    </r>
  </si>
  <si>
    <t>Coach and assistants have completed an orientation and youth protection training.</t>
  </si>
  <si>
    <t>Achieve Bronze, plus the coach and assistants have completed position-specific training or, if new, will complete within three months of joining.</t>
  </si>
  <si>
    <t>Achieve Silver, plus each program field has a trained advisor.</t>
  </si>
  <si>
    <t>Coach _______________________________________________________</t>
  </si>
  <si>
    <t xml:space="preserve">Charter years can differ from the program year for many units.  For example, if a team has
a recharter date of December 2014, then the next charter year will run from January 1, 2015 to
December 31, 2015.  During this period, it should participate in 3 special events and 6 committee
meetings to meet silver standards. However, it is likely that the program year will run with the
school year. Measures that relate better to the program year may be evaluated with this in mind.
It would be appropriate to present the annual calendar and budget or hold the first court of honor
in early fall.
Journey to Excellence measures are not intended to be cumbersome for any unit.  When the team
conducts its formal evaluation at recharter time, all accomplishments of the past year should be
included, even if some relate to the completion of one program year and others to the start of the
next one.
</t>
  </si>
  <si>
    <r>
      <t xml:space="preserve">   </t>
    </r>
    <r>
      <rPr>
        <i/>
        <sz val="10"/>
        <color indexed="8"/>
        <rFont val="Calibri"/>
        <family val="2"/>
      </rPr>
      <t xml:space="preserve"> Plus:</t>
    </r>
    <r>
      <rPr>
        <sz val="10"/>
        <color indexed="8"/>
        <rFont val="Calibri"/>
        <family val="2"/>
      </rPr>
      <t xml:space="preserve"> New Scouts joining during the year</t>
    </r>
  </si>
  <si>
    <r>
      <rPr>
        <b/>
        <sz val="10"/>
        <color indexed="8"/>
        <rFont val="Calibri"/>
        <family val="2"/>
      </rPr>
      <t>Planning and Budget:</t>
    </r>
    <r>
      <rPr>
        <sz val="10"/>
        <color indexed="8"/>
        <rFont val="Calibri"/>
        <family val="2"/>
      </rPr>
      <t xml:space="preserve">  Have a program plan and budget that is regularly reviewed by the team committee, and it follows BSA policies relating to fundraising.</t>
    </r>
  </si>
  <si>
    <r>
      <rPr>
        <b/>
        <sz val="10"/>
        <color indexed="8"/>
        <rFont val="Calibri"/>
        <family val="2"/>
      </rPr>
      <t xml:space="preserve">Building Varsity Scouting: </t>
    </r>
    <r>
      <rPr>
        <sz val="10"/>
        <color indexed="8"/>
        <rFont val="Calibri"/>
        <family val="2"/>
      </rPr>
      <t xml:space="preserve"> Have a membership recruiting plan to grow team membership.</t>
    </r>
  </si>
  <si>
    <r>
      <rPr>
        <b/>
        <sz val="10"/>
        <color indexed="8"/>
        <rFont val="Calibri"/>
        <family val="2"/>
      </rPr>
      <t>Advancement:</t>
    </r>
    <r>
      <rPr>
        <sz val="10"/>
        <color indexed="8"/>
        <rFont val="Calibri"/>
        <family val="2"/>
      </rPr>
      <t xml:space="preserve">  Achieve a high percentage of Varsity Scouts earning rank advancements.</t>
    </r>
  </si>
  <si>
    <r>
      <rPr>
        <b/>
        <sz val="10"/>
        <color indexed="8"/>
        <rFont val="Calibri"/>
        <family val="2"/>
      </rPr>
      <t>High adventure/sports:</t>
    </r>
    <r>
      <rPr>
        <sz val="10"/>
        <color indexed="8"/>
        <rFont val="Calibri"/>
        <family val="2"/>
      </rPr>
      <t xml:space="preserve">  The team participates in high adventure activities.</t>
    </r>
  </si>
  <si>
    <t xml:space="preserve"> Date: High adventure activity</t>
  </si>
  <si>
    <r>
      <rPr>
        <i/>
        <sz val="10"/>
        <color indexed="8"/>
        <rFont val="Calibri"/>
        <family val="2"/>
      </rPr>
      <t xml:space="preserve"> Count:</t>
    </r>
    <r>
      <rPr>
        <sz val="10"/>
        <color indexed="8"/>
        <rFont val="Calibri"/>
        <family val="2"/>
      </rPr>
      <t xml:space="preserve"> Scouts participating in a high adventure activity</t>
    </r>
  </si>
  <si>
    <r>
      <rPr>
        <i/>
        <sz val="10"/>
        <color indexed="8"/>
        <rFont val="Calibri"/>
        <family val="2"/>
      </rPr>
      <t xml:space="preserve"> Percent:</t>
    </r>
    <r>
      <rPr>
        <sz val="10"/>
        <color indexed="8"/>
        <rFont val="Calibri"/>
        <family val="2"/>
      </rPr>
      <t xml:space="preserve"> High adventure participation rate</t>
    </r>
  </si>
  <si>
    <r>
      <rPr>
        <b/>
        <sz val="10"/>
        <rFont val="Calibri"/>
        <family val="2"/>
      </rPr>
      <t>Bronze:</t>
    </r>
    <r>
      <rPr>
        <sz val="10"/>
        <rFont val="Calibri"/>
        <family val="2"/>
      </rPr>
      <t xml:space="preserve">  Earn at least 500 points by earning points in at least 6 objectives.</t>
    </r>
  </si>
  <si>
    <r>
      <rPr>
        <b/>
        <sz val="10"/>
        <rFont val="Arial"/>
        <family val="2"/>
      </rPr>
      <t>Bronze:</t>
    </r>
    <r>
      <rPr>
        <sz val="10"/>
        <rFont val="Arial"/>
        <family val="2"/>
      </rPr>
      <t xml:space="preserve">  Earn at least 500 points by earning points in at least 6 objectives.</t>
    </r>
  </si>
  <si>
    <r>
      <rPr>
        <b/>
        <sz val="10"/>
        <color indexed="8"/>
        <rFont val="Calibri"/>
        <family val="2"/>
      </rPr>
      <t xml:space="preserve">Personal development: </t>
    </r>
    <r>
      <rPr>
        <sz val="10"/>
        <color indexed="8"/>
        <rFont val="Calibri"/>
        <family val="2"/>
      </rPr>
      <t xml:space="preserve"> Provide opportunities and encouragement for personal development.</t>
    </r>
  </si>
  <si>
    <t xml:space="preserve"> Yes/No: Team has a youth captain</t>
  </si>
  <si>
    <t xml:space="preserve"> Yes/No: Program opportunities in personal development for all</t>
  </si>
  <si>
    <t xml:space="preserve"> Yes/No: Youth program manager for advancement</t>
  </si>
  <si>
    <r>
      <rPr>
        <b/>
        <sz val="10"/>
        <color indexed="8"/>
        <rFont val="Calibri"/>
        <family val="2"/>
      </rPr>
      <t>Special programs/ events:</t>
    </r>
    <r>
      <rPr>
        <sz val="10"/>
        <color indexed="8"/>
        <rFont val="Calibri"/>
        <family val="2"/>
      </rPr>
      <t xml:space="preserve">  Participate in activities at a district, council, regional, or national level.</t>
    </r>
  </si>
  <si>
    <t xml:space="preserve"> Yes/No: Youth program manager for high adventure/sports</t>
  </si>
  <si>
    <t xml:space="preserve"> Yes/No: Youth program manager for personal development</t>
  </si>
  <si>
    <t xml:space="preserve"> Yes/No: Youth program manager for special programs/events</t>
  </si>
  <si>
    <t xml:space="preserve"> Yes/No: Youth program manager for service projects</t>
  </si>
  <si>
    <r>
      <rPr>
        <i/>
        <sz val="10"/>
        <color indexed="8"/>
        <rFont val="Calibri"/>
        <family val="2"/>
      </rPr>
      <t xml:space="preserve"> Count:</t>
    </r>
    <r>
      <rPr>
        <sz val="10"/>
        <color indexed="8"/>
        <rFont val="Calibri"/>
        <family val="2"/>
      </rPr>
      <t xml:space="preserve"> Scouts participating in an advanced training course</t>
    </r>
  </si>
  <si>
    <r>
      <rPr>
        <i/>
        <sz val="10"/>
        <color indexed="8"/>
        <rFont val="Calibri"/>
        <family val="2"/>
      </rPr>
      <t xml:space="preserve">    Date:</t>
    </r>
    <r>
      <rPr>
        <sz val="10"/>
        <color indexed="8"/>
        <rFont val="Calibri"/>
        <family val="2"/>
      </rPr>
      <t xml:space="preserve"> Special program/event #1</t>
    </r>
  </si>
  <si>
    <r>
      <rPr>
        <i/>
        <sz val="10"/>
        <color indexed="8"/>
        <rFont val="Calibri"/>
        <family val="2"/>
      </rPr>
      <t xml:space="preserve">    Date:</t>
    </r>
    <r>
      <rPr>
        <sz val="10"/>
        <color indexed="8"/>
        <rFont val="Calibri"/>
        <family val="2"/>
      </rPr>
      <t xml:space="preserve"> Special program/event #2</t>
    </r>
  </si>
  <si>
    <r>
      <rPr>
        <i/>
        <sz val="10"/>
        <color indexed="8"/>
        <rFont val="Calibri"/>
        <family val="2"/>
      </rPr>
      <t xml:space="preserve">    Date:</t>
    </r>
    <r>
      <rPr>
        <sz val="10"/>
        <color indexed="8"/>
        <rFont val="Calibri"/>
        <family val="2"/>
      </rPr>
      <t xml:space="preserve"> Special program/event #3</t>
    </r>
  </si>
  <si>
    <r>
      <rPr>
        <i/>
        <sz val="10"/>
        <color indexed="8"/>
        <rFont val="Calibri"/>
        <family val="2"/>
      </rPr>
      <t xml:space="preserve">    Date:</t>
    </r>
    <r>
      <rPr>
        <sz val="10"/>
        <color indexed="8"/>
        <rFont val="Calibri"/>
        <family val="2"/>
      </rPr>
      <t xml:space="preserve"> Special program/event #4</t>
    </r>
  </si>
  <si>
    <r>
      <t xml:space="preserve"> </t>
    </r>
    <r>
      <rPr>
        <i/>
        <sz val="10"/>
        <color indexed="8"/>
        <rFont val="Calibri"/>
        <family val="2"/>
      </rPr>
      <t>Count:</t>
    </r>
    <r>
      <rPr>
        <sz val="10"/>
        <color indexed="8"/>
        <rFont val="Calibri"/>
        <family val="2"/>
      </rPr>
      <t xml:space="preserve"> Total number of special programs/events</t>
    </r>
  </si>
  <si>
    <r>
      <t xml:space="preserve"> </t>
    </r>
    <r>
      <rPr>
        <i/>
        <sz val="10"/>
        <color indexed="8"/>
        <rFont val="Calibri"/>
        <family val="2"/>
      </rPr>
      <t>Yes/No:</t>
    </r>
    <r>
      <rPr>
        <sz val="10"/>
        <color indexed="8"/>
        <rFont val="Calibri"/>
        <family val="2"/>
      </rPr>
      <t xml:space="preserve"> Registered coach</t>
    </r>
  </si>
  <si>
    <r>
      <t xml:space="preserve"> </t>
    </r>
    <r>
      <rPr>
        <i/>
        <sz val="10"/>
        <color indexed="8"/>
        <rFont val="Calibri"/>
        <family val="2"/>
      </rPr>
      <t>Yes/No:</t>
    </r>
    <r>
      <rPr>
        <sz val="10"/>
        <color indexed="8"/>
        <rFont val="Calibri"/>
        <family val="2"/>
      </rPr>
      <t xml:space="preserve"> Coach has orientation &amp; youth protection training</t>
    </r>
  </si>
  <si>
    <r>
      <t xml:space="preserve">    </t>
    </r>
    <r>
      <rPr>
        <i/>
        <sz val="10"/>
        <color indexed="8"/>
        <rFont val="Calibri"/>
        <family val="2"/>
      </rPr>
      <t>Yes/No:</t>
    </r>
    <r>
      <rPr>
        <sz val="10"/>
        <color indexed="8"/>
        <rFont val="Calibri"/>
        <family val="2"/>
      </rPr>
      <t xml:space="preserve"> Coach has completed position-specific training</t>
    </r>
  </si>
  <si>
    <r>
      <rPr>
        <i/>
        <sz val="10"/>
        <color indexed="8"/>
        <rFont val="Calibri"/>
        <family val="2"/>
      </rPr>
      <t xml:space="preserve"> Count:</t>
    </r>
    <r>
      <rPr>
        <sz val="10"/>
        <color indexed="8"/>
        <rFont val="Calibri"/>
        <family val="2"/>
      </rPr>
      <t xml:space="preserve"> Number assistant coaches</t>
    </r>
  </si>
  <si>
    <r>
      <t xml:space="preserve"> </t>
    </r>
    <r>
      <rPr>
        <i/>
        <sz val="10"/>
        <color indexed="8"/>
        <rFont val="Calibri"/>
        <family val="2"/>
      </rPr>
      <t>Yes/No:</t>
    </r>
    <r>
      <rPr>
        <sz val="10"/>
        <color indexed="8"/>
        <rFont val="Calibri"/>
        <family val="2"/>
      </rPr>
      <t xml:space="preserve"> Registered assistant coach</t>
    </r>
  </si>
  <si>
    <r>
      <rPr>
        <i/>
        <sz val="10"/>
        <color indexed="8"/>
        <rFont val="Calibri"/>
        <family val="2"/>
      </rPr>
      <t xml:space="preserve"> Percent: </t>
    </r>
    <r>
      <rPr>
        <sz val="10"/>
        <color indexed="8"/>
        <rFont val="Calibri"/>
        <family val="2"/>
      </rPr>
      <t>Assistant coaches completing training</t>
    </r>
  </si>
  <si>
    <t xml:space="preserve"> Yes/No: Trained advisor for advancement</t>
  </si>
  <si>
    <t xml:space="preserve"> Yes/No: Trained advisor for high adventure/sports</t>
  </si>
  <si>
    <t xml:space="preserve"> Yes/No: Trained advisor for personal development</t>
  </si>
  <si>
    <t xml:space="preserve"> Yes/No: Trained advisor for service projects</t>
  </si>
  <si>
    <t xml:space="preserve"> Yes/No: Trained advisor for special programs/events</t>
  </si>
  <si>
    <r>
      <rPr>
        <b/>
        <sz val="10"/>
        <color indexed="8"/>
        <rFont val="Calibri"/>
        <family val="2"/>
      </rPr>
      <t xml:space="preserve">Leadership and family engagement: </t>
    </r>
    <r>
      <rPr>
        <sz val="10"/>
        <color indexed="8"/>
        <rFont val="Calibri"/>
        <family val="2"/>
      </rPr>
      <t>The team is proactive in recruiting sufficient leaders and communicates regularly with parents.</t>
    </r>
  </si>
  <si>
    <t>5.  Sheets are designed to be printed without additional formatting.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</si>
</sst>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sz val="14"/>
      <color indexed="8"/>
      <name val="Calibri"/>
      <family val="2"/>
    </font>
    <font>
      <b/>
      <i/>
      <sz val="12"/>
      <color indexed="8"/>
      <name val="Calibri"/>
      <family val="2"/>
    </font>
    <font>
      <b/>
      <sz val="10"/>
      <color indexed="10"/>
      <name val="Arial"/>
      <family val="2"/>
    </font>
    <font>
      <b/>
      <sz val="10"/>
      <color indexed="9"/>
      <name val="Calibri"/>
      <family val="2"/>
    </font>
    <font>
      <b/>
      <sz val="12"/>
      <color indexed="8"/>
      <name val="Calibri"/>
      <family val="2"/>
    </font>
    <font>
      <i/>
      <sz val="18"/>
      <color indexed="53"/>
      <name val="Arial Black"/>
      <family val="2"/>
    </font>
    <font>
      <i/>
      <sz val="16"/>
      <color indexed="53"/>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sz val="14"/>
      <color theme="1"/>
      <name val="Calibri"/>
      <family val="2"/>
    </font>
    <font>
      <b/>
      <i/>
      <sz val="12"/>
      <color theme="1"/>
      <name val="Calibri"/>
      <family val="2"/>
    </font>
    <font>
      <b/>
      <sz val="10"/>
      <color rgb="FFFF0000"/>
      <name val="Arial"/>
      <family val="2"/>
    </font>
    <font>
      <b/>
      <sz val="10"/>
      <color theme="0"/>
      <name val="Calibri"/>
      <family val="2"/>
    </font>
    <font>
      <b/>
      <sz val="10"/>
      <color theme="1"/>
      <name val="Calibri"/>
      <family val="2"/>
    </font>
    <font>
      <b/>
      <sz val="12"/>
      <color theme="1"/>
      <name val="Calibri"/>
      <family val="2"/>
    </font>
    <font>
      <i/>
      <sz val="18"/>
      <color theme="5" tint="-0.24997000396251678"/>
      <name val="Arial Black"/>
      <family val="2"/>
    </font>
    <font>
      <i/>
      <sz val="16"/>
      <color theme="5" tint="-0.24997000396251678"/>
      <name val="Arial Black"/>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rgb="FFF4AA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4">
    <xf numFmtId="0" fontId="0" fillId="0" borderId="0" xfId="0" applyAlignment="1">
      <alignment/>
    </xf>
    <xf numFmtId="165" fontId="66" fillId="0" borderId="10" xfId="0" applyNumberFormat="1" applyFont="1" applyBorder="1" applyAlignment="1" applyProtection="1">
      <alignment horizontal="center" vertical="center"/>
      <protection locked="0"/>
    </xf>
    <xf numFmtId="3" fontId="66" fillId="0" borderId="10" xfId="0" applyNumberFormat="1" applyFont="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6" fillId="0" borderId="14" xfId="0" applyFont="1" applyBorder="1" applyAlignment="1" applyProtection="1">
      <alignment/>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66" fillId="0" borderId="0" xfId="0"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8"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3" fontId="66" fillId="0" borderId="10" xfId="0" applyNumberFormat="1" applyFont="1" applyBorder="1" applyAlignment="1" applyProtection="1">
      <alignment horizontal="center" vertical="center"/>
      <protection/>
    </xf>
    <xf numFmtId="168" fontId="66" fillId="0" borderId="10" xfId="0" applyNumberFormat="1" applyFont="1" applyBorder="1" applyAlignment="1" applyProtection="1">
      <alignment horizontal="center" vertical="center"/>
      <protection/>
    </xf>
    <xf numFmtId="167" fontId="66" fillId="0" borderId="10" xfId="0" applyNumberFormat="1" applyFont="1" applyBorder="1" applyAlignment="1" applyProtection="1">
      <alignment horizontal="center"/>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0" fillId="0" borderId="0" xfId="0" applyAlignment="1" applyProtection="1">
      <alignment/>
      <protection/>
    </xf>
    <xf numFmtId="0" fontId="66" fillId="0" borderId="0" xfId="0" applyFont="1" applyAlignment="1" applyProtection="1">
      <alignment/>
      <protection/>
    </xf>
    <xf numFmtId="0" fontId="66" fillId="0" borderId="19" xfId="0" applyFont="1" applyBorder="1" applyAlignment="1" applyProtection="1">
      <alignment horizontal="center"/>
      <protection/>
    </xf>
    <xf numFmtId="0" fontId="66" fillId="0" borderId="0" xfId="0" applyFont="1" applyBorder="1" applyAlignment="1" applyProtection="1">
      <alignment horizontal="center"/>
      <protection/>
    </xf>
    <xf numFmtId="0" fontId="67" fillId="0" borderId="0" xfId="0" applyFont="1" applyAlignment="1" applyProtection="1">
      <alignment/>
      <protection/>
    </xf>
    <xf numFmtId="0" fontId="2" fillId="0" borderId="0" xfId="0" applyFont="1" applyAlignment="1" applyProtection="1">
      <alignment/>
      <protection/>
    </xf>
    <xf numFmtId="0" fontId="68" fillId="0" borderId="0" xfId="0" applyFont="1" applyBorder="1" applyAlignment="1" applyProtection="1">
      <alignment/>
      <protection/>
    </xf>
    <xf numFmtId="0" fontId="2" fillId="0" borderId="14" xfId="0" applyFont="1" applyBorder="1" applyAlignment="1" applyProtection="1">
      <alignment/>
      <protection/>
    </xf>
    <xf numFmtId="0" fontId="48" fillId="0" borderId="0" xfId="0" applyFont="1" applyBorder="1" applyAlignment="1" applyProtection="1">
      <alignment/>
      <protection/>
    </xf>
    <xf numFmtId="0" fontId="66" fillId="0" borderId="19" xfId="0" applyFont="1" applyBorder="1" applyAlignment="1" applyProtection="1">
      <alignment horizontal="center" vertical="center"/>
      <protection/>
    </xf>
    <xf numFmtId="0" fontId="48"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68"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8"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69" fillId="0" borderId="0" xfId="0" applyFont="1" applyAlignment="1" applyProtection="1">
      <alignment/>
      <protection/>
    </xf>
    <xf numFmtId="0" fontId="0" fillId="0" borderId="0" xfId="0" applyAlignment="1" applyProtection="1">
      <alignment horizontal="center"/>
      <protection/>
    </xf>
    <xf numFmtId="0" fontId="70" fillId="0" borderId="0" xfId="0" applyFont="1" applyAlignment="1" applyProtection="1">
      <alignment horizontal="center"/>
      <protection/>
    </xf>
    <xf numFmtId="0" fontId="71"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2"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1" fillId="0" borderId="0" xfId="0" applyFont="1" applyAlignment="1" applyProtection="1">
      <alignment/>
      <protection/>
    </xf>
    <xf numFmtId="0" fontId="13" fillId="0" borderId="24" xfId="0" applyFont="1" applyBorder="1" applyAlignment="1">
      <alignment horizontal="center" vertical="center" wrapText="1"/>
    </xf>
    <xf numFmtId="0" fontId="13" fillId="0" borderId="25"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0" borderId="25" xfId="0" applyFont="1" applyBorder="1" applyAlignment="1">
      <alignment vertical="center" wrapText="1"/>
    </xf>
    <xf numFmtId="0" fontId="11" fillId="0" borderId="20" xfId="0" applyFont="1" applyFill="1" applyBorder="1" applyAlignment="1">
      <alignment horizontal="center" vertical="center" wrapText="1"/>
    </xf>
    <xf numFmtId="167" fontId="13" fillId="0" borderId="25" xfId="62" applyNumberFormat="1" applyFont="1" applyFill="1" applyBorder="1" applyAlignment="1">
      <alignment horizontal="left" vertical="center" wrapText="1"/>
    </xf>
    <xf numFmtId="0" fontId="13" fillId="0" borderId="26" xfId="0" applyFont="1" applyFill="1" applyBorder="1" applyAlignment="1">
      <alignment vertical="center" wrapText="1"/>
    </xf>
    <xf numFmtId="0" fontId="13" fillId="0" borderId="27" xfId="0" applyFont="1" applyBorder="1" applyAlignment="1">
      <alignment horizontal="center" vertical="center" wrapText="1"/>
    </xf>
    <xf numFmtId="0" fontId="13" fillId="0" borderId="28"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8" fillId="0" borderId="0" xfId="0" applyFont="1" applyAlignment="1" applyProtection="1">
      <alignment horizontal="left" vertical="center"/>
      <protection/>
    </xf>
    <xf numFmtId="0" fontId="67" fillId="0" borderId="14" xfId="0" applyFont="1" applyBorder="1" applyAlignment="1" applyProtection="1">
      <alignment/>
      <protection/>
    </xf>
    <xf numFmtId="14" fontId="66" fillId="0" borderId="0" xfId="0" applyNumberFormat="1" applyFont="1" applyAlignment="1" applyProtection="1">
      <alignment/>
      <protection/>
    </xf>
    <xf numFmtId="14" fontId="8" fillId="0" borderId="0" xfId="0" applyNumberFormat="1" applyFont="1" applyAlignment="1" applyProtection="1">
      <alignment/>
      <protection/>
    </xf>
    <xf numFmtId="0" fontId="66" fillId="0" borderId="0" xfId="0" applyFont="1" applyAlignment="1" applyProtection="1">
      <alignment/>
      <protection locked="0"/>
    </xf>
    <xf numFmtId="0" fontId="73" fillId="33" borderId="29" xfId="0" applyFont="1" applyFill="1" applyBorder="1" applyAlignment="1" applyProtection="1">
      <alignment horizontal="center" wrapText="1"/>
      <protection/>
    </xf>
    <xf numFmtId="0" fontId="73" fillId="33" borderId="29" xfId="0" applyFont="1" applyFill="1" applyBorder="1" applyAlignment="1" applyProtection="1">
      <alignment horizontal="center" vertical="center"/>
      <protection/>
    </xf>
    <xf numFmtId="0" fontId="73" fillId="33" borderId="30" xfId="0" applyFont="1" applyFill="1" applyBorder="1" applyAlignment="1" applyProtection="1">
      <alignment horizontal="center" vertical="center"/>
      <protection/>
    </xf>
    <xf numFmtId="0" fontId="73" fillId="33" borderId="31" xfId="0" applyFont="1" applyFill="1" applyBorder="1" applyAlignment="1" applyProtection="1">
      <alignment horizontal="center" vertical="center" wrapText="1"/>
      <protection/>
    </xf>
    <xf numFmtId="0" fontId="73" fillId="33" borderId="31" xfId="0" applyFont="1" applyFill="1" applyBorder="1" applyAlignment="1" applyProtection="1">
      <alignment/>
      <protection/>
    </xf>
    <xf numFmtId="0" fontId="6" fillId="33" borderId="32" xfId="0" applyFont="1" applyFill="1" applyBorder="1" applyAlignment="1" applyProtection="1">
      <alignment/>
      <protection/>
    </xf>
    <xf numFmtId="0" fontId="64" fillId="33" borderId="30" xfId="0" applyFont="1" applyFill="1" applyBorder="1" applyAlignment="1" applyProtection="1">
      <alignment horizontal="center" vertical="center"/>
      <protection/>
    </xf>
    <xf numFmtId="0" fontId="73" fillId="33" borderId="31" xfId="0" applyFont="1" applyFill="1" applyBorder="1" applyAlignment="1" applyProtection="1">
      <alignment horizontal="center" vertical="center"/>
      <protection/>
    </xf>
    <xf numFmtId="0" fontId="64" fillId="33" borderId="31"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14" fillId="33" borderId="33"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33" borderId="34" xfId="58" applyFont="1" applyFill="1" applyBorder="1" applyAlignment="1" applyProtection="1">
      <alignment horizontal="center" vertical="center" wrapText="1"/>
      <protection/>
    </xf>
    <xf numFmtId="0" fontId="14" fillId="33" borderId="35" xfId="58" applyFont="1" applyFill="1" applyBorder="1" applyAlignment="1" applyProtection="1">
      <alignment horizontal="center" vertical="center" wrapText="1"/>
      <protection/>
    </xf>
    <xf numFmtId="0" fontId="15" fillId="33" borderId="0" xfId="0" applyFont="1" applyFill="1" applyBorder="1" applyAlignment="1">
      <alignment horizontal="center" vertical="center" wrapText="1"/>
    </xf>
    <xf numFmtId="0" fontId="15" fillId="33" borderId="15" xfId="58" applyFont="1" applyFill="1" applyBorder="1" applyAlignment="1" applyProtection="1">
      <alignment horizontal="center" vertical="center" wrapText="1"/>
      <protection/>
    </xf>
    <xf numFmtId="0" fontId="13" fillId="33" borderId="36" xfId="0" applyFont="1" applyFill="1" applyBorder="1" applyAlignment="1">
      <alignment horizontal="center" vertical="center" wrapText="1"/>
    </xf>
    <xf numFmtId="3" fontId="15" fillId="33" borderId="15" xfId="58" applyNumberFormat="1" applyFont="1" applyFill="1" applyBorder="1" applyAlignment="1" applyProtection="1">
      <alignment horizontal="center" vertical="center" wrapText="1"/>
      <protection/>
    </xf>
    <xf numFmtId="0" fontId="11" fillId="0" borderId="21"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wrapText="1"/>
    </xf>
    <xf numFmtId="0" fontId="0" fillId="34" borderId="20" xfId="0" applyFill="1" applyBorder="1" applyAlignment="1" applyProtection="1">
      <alignment horizontal="center"/>
      <protection locked="0"/>
    </xf>
    <xf numFmtId="14" fontId="0" fillId="34" borderId="20" xfId="0" applyNumberFormat="1" applyFill="1" applyBorder="1" applyAlignment="1" applyProtection="1">
      <alignment horizontal="center"/>
      <protection locked="0"/>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0"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2" fillId="0" borderId="38" xfId="0" applyFont="1" applyBorder="1" applyAlignment="1" applyProtection="1">
      <alignment horizontal="left" vertical="center" wrapText="1" indent="1"/>
      <protection/>
    </xf>
    <xf numFmtId="0" fontId="2" fillId="0" borderId="39" xfId="0" applyFont="1" applyBorder="1" applyAlignment="1" applyProtection="1">
      <alignment horizontal="left" vertical="center" wrapText="1" indent="1"/>
      <protection/>
    </xf>
    <xf numFmtId="0" fontId="64" fillId="0" borderId="37" xfId="0" applyFont="1" applyBorder="1" applyAlignment="1" applyProtection="1">
      <alignment horizontal="center" vertical="center"/>
      <protection/>
    </xf>
    <xf numFmtId="0" fontId="64"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protection/>
    </xf>
    <xf numFmtId="0" fontId="66" fillId="0" borderId="38" xfId="0" applyFont="1" applyBorder="1" applyAlignment="1" applyProtection="1">
      <alignment horizontal="left" vertical="center" wrapText="1" indent="1"/>
      <protection/>
    </xf>
    <xf numFmtId="0" fontId="66" fillId="0" borderId="39" xfId="0" applyFont="1" applyBorder="1" applyAlignment="1" applyProtection="1">
      <alignment horizontal="left" vertical="center" wrapText="1" indent="1"/>
      <protection/>
    </xf>
    <xf numFmtId="0" fontId="75" fillId="0" borderId="0" xfId="0" applyFont="1" applyAlignment="1" applyProtection="1">
      <alignment horizontal="center"/>
      <protection/>
    </xf>
    <xf numFmtId="169" fontId="74" fillId="0" borderId="0" xfId="0" applyNumberFormat="1" applyFont="1" applyAlignment="1" applyProtection="1">
      <alignment horizontal="center"/>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5" fillId="33" borderId="0" xfId="58" applyFont="1" applyFill="1" applyBorder="1" applyAlignment="1" applyProtection="1">
      <alignment horizontal="center" vertical="center" wrapText="1"/>
      <protection/>
    </xf>
    <xf numFmtId="0" fontId="76" fillId="0" borderId="0" xfId="58" applyFont="1" applyAlignment="1" applyProtection="1">
      <alignment horizontal="center" wrapText="1"/>
      <protection/>
    </xf>
    <xf numFmtId="0" fontId="77"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1"/>
  <sheetViews>
    <sheetView showGridLines="0" tabSelected="1" zoomScalePageLayoutView="0" workbookViewId="0" topLeftCell="A1">
      <selection activeCell="C5" sqref="C5"/>
    </sheetView>
  </sheetViews>
  <sheetFormatPr defaultColWidth="9.140625" defaultRowHeight="15"/>
  <cols>
    <col min="1" max="1" width="1.421875" style="4" customWidth="1"/>
    <col min="2" max="2" width="22.28125" style="4" customWidth="1"/>
    <col min="3" max="3" width="28.00390625" style="4" customWidth="1"/>
    <col min="4" max="4" width="39.421875" style="4" customWidth="1"/>
    <col min="5" max="16384" width="9.00390625" style="4" customWidth="1"/>
  </cols>
  <sheetData>
    <row r="1" spans="2:4" ht="18.75">
      <c r="B1" s="118" t="s">
        <v>95</v>
      </c>
      <c r="C1" s="118"/>
      <c r="D1" s="118"/>
    </row>
    <row r="2" spans="2:4" ht="18.75">
      <c r="B2" s="49"/>
      <c r="C2" s="49"/>
      <c r="D2" s="49"/>
    </row>
    <row r="3" spans="2:4" ht="18.75">
      <c r="B3" s="50" t="s">
        <v>96</v>
      </c>
      <c r="C3" s="49"/>
      <c r="D3" s="49"/>
    </row>
    <row r="4" ht="9" customHeight="1"/>
    <row r="5" spans="2:4" ht="14.25">
      <c r="B5" s="4" t="s">
        <v>97</v>
      </c>
      <c r="C5" s="114"/>
      <c r="D5" s="48"/>
    </row>
    <row r="6" spans="3:4" ht="9" customHeight="1">
      <c r="C6" s="48"/>
      <c r="D6" s="48"/>
    </row>
    <row r="7" spans="2:4" ht="14.25">
      <c r="B7" s="4" t="s">
        <v>34</v>
      </c>
      <c r="C7" s="114"/>
      <c r="D7" s="48"/>
    </row>
    <row r="8" spans="3:4" ht="9" customHeight="1">
      <c r="C8" s="48"/>
      <c r="D8" s="48"/>
    </row>
    <row r="9" spans="2:4" ht="14.25">
      <c r="B9" s="4" t="s">
        <v>35</v>
      </c>
      <c r="C9" s="115"/>
      <c r="D9" s="48"/>
    </row>
    <row r="10" ht="27.75" customHeight="1"/>
    <row r="11" ht="15.75">
      <c r="B11" s="50" t="s">
        <v>66</v>
      </c>
    </row>
    <row r="12" ht="9" customHeight="1"/>
    <row r="13" spans="2:7" ht="27.75" customHeight="1">
      <c r="B13" s="119" t="s">
        <v>68</v>
      </c>
      <c r="C13" s="120"/>
      <c r="D13" s="120"/>
      <c r="G13" s="75"/>
    </row>
    <row r="14" spans="2:4" ht="22.5" customHeight="1">
      <c r="B14" s="120" t="s">
        <v>67</v>
      </c>
      <c r="C14" s="120"/>
      <c r="D14" s="120"/>
    </row>
    <row r="15" spans="2:4" ht="33" customHeight="1">
      <c r="B15" s="121" t="s">
        <v>69</v>
      </c>
      <c r="C15" s="122"/>
      <c r="D15" s="122"/>
    </row>
    <row r="16" spans="2:4" ht="33" customHeight="1">
      <c r="B16" s="121" t="s">
        <v>94</v>
      </c>
      <c r="C16" s="121"/>
      <c r="D16" s="121"/>
    </row>
    <row r="17" spans="2:4" ht="22.5" customHeight="1">
      <c r="B17" s="120" t="s">
        <v>175</v>
      </c>
      <c r="C17" s="120"/>
      <c r="D17" s="120"/>
    </row>
    <row r="19" ht="15.75">
      <c r="B19" s="76" t="s">
        <v>72</v>
      </c>
    </row>
    <row r="20" ht="9" customHeight="1"/>
    <row r="21" spans="2:4" ht="189.75" customHeight="1">
      <c r="B21" s="116" t="s">
        <v>137</v>
      </c>
      <c r="C21" s="117"/>
      <c r="D21" s="117"/>
    </row>
  </sheetData>
  <sheetProtection password="C6BC" sheet="1" objects="1" scenarios="1" selectLockedCells="1"/>
  <mergeCells count="7">
    <mergeCell ref="B21:D21"/>
    <mergeCell ref="B1:D1"/>
    <mergeCell ref="B13:D13"/>
    <mergeCell ref="B14:D14"/>
    <mergeCell ref="B15:D15"/>
    <mergeCell ref="B16:D16"/>
    <mergeCell ref="B17:D17"/>
  </mergeCells>
  <dataValidations count="2">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03"/>
  <sheetViews>
    <sheetView showGridLines="0" zoomScalePageLayoutView="0" workbookViewId="0" topLeftCell="A1">
      <selection activeCell="D7" sqref="D7"/>
    </sheetView>
  </sheetViews>
  <sheetFormatPr defaultColWidth="9.140625" defaultRowHeight="15"/>
  <cols>
    <col min="1" max="1" width="4.421875" style="4" customWidth="1"/>
    <col min="2" max="2" width="21.28125" style="4" customWidth="1"/>
    <col min="3" max="3" width="53.28125" style="4" customWidth="1"/>
    <col min="4" max="4" width="9.140625" style="4" customWidth="1"/>
    <col min="5" max="5" width="1.57421875" style="4" customWidth="1"/>
    <col min="6" max="6" width="9.140625" style="4" customWidth="1"/>
    <col min="7" max="7" width="1.57421875" style="3" customWidth="1"/>
    <col min="8" max="10" width="8.57421875" style="4" customWidth="1"/>
    <col min="11" max="11" width="12.28125" style="5" hidden="1" customWidth="1"/>
    <col min="12" max="14" width="12.28125" style="6" hidden="1" customWidth="1"/>
    <col min="15" max="16384" width="9.00390625" style="4" customWidth="1"/>
  </cols>
  <sheetData>
    <row r="1" spans="1:10" ht="15.75">
      <c r="A1" s="134" t="str">
        <f>"2015 Journey to Excellence - Team "&amp;'Setup &amp; Instructions'!C5&amp;" - "&amp;'Setup &amp; Instructions'!C7&amp;" District"</f>
        <v>2015 Journey to Excellence - Team  -  District</v>
      </c>
      <c r="B1" s="134"/>
      <c r="C1" s="134"/>
      <c r="D1" s="134"/>
      <c r="E1" s="134"/>
      <c r="F1" s="134"/>
      <c r="G1" s="134"/>
      <c r="H1" s="134"/>
      <c r="I1" s="134"/>
      <c r="J1" s="134"/>
    </row>
    <row r="2" spans="1:11" s="6" customFormat="1" ht="13.5" customHeight="1">
      <c r="A2" s="135">
        <f>IF('Setup &amp; Instructions'!C9="","",'Setup &amp; Instructions'!C9)</f>
      </c>
      <c r="B2" s="135"/>
      <c r="C2" s="135"/>
      <c r="D2" s="135"/>
      <c r="E2" s="135"/>
      <c r="F2" s="135"/>
      <c r="G2" s="135"/>
      <c r="H2" s="135"/>
      <c r="I2" s="135"/>
      <c r="J2" s="135"/>
      <c r="K2" s="5"/>
    </row>
    <row r="3" ht="18" customHeight="1" thickBot="1">
      <c r="A3" s="7"/>
    </row>
    <row r="4" spans="1:10" ht="27.75" customHeight="1" thickBot="1">
      <c r="A4" s="93" t="s">
        <v>4</v>
      </c>
      <c r="B4" s="94" t="s">
        <v>0</v>
      </c>
      <c r="C4" s="95" t="s">
        <v>5</v>
      </c>
      <c r="D4" s="96" t="s">
        <v>7</v>
      </c>
      <c r="E4" s="97"/>
      <c r="F4" s="96" t="s">
        <v>6</v>
      </c>
      <c r="G4" s="98"/>
      <c r="H4" s="93" t="s">
        <v>1</v>
      </c>
      <c r="I4" s="93" t="s">
        <v>2</v>
      </c>
      <c r="J4" s="93" t="s">
        <v>3</v>
      </c>
    </row>
    <row r="5" spans="1:10" ht="15" customHeight="1" thickBot="1">
      <c r="A5" s="99"/>
      <c r="B5" s="100" t="s">
        <v>29</v>
      </c>
      <c r="C5" s="101"/>
      <c r="D5" s="101"/>
      <c r="E5" s="101"/>
      <c r="F5" s="101"/>
      <c r="G5" s="101"/>
      <c r="H5" s="101"/>
      <c r="I5" s="101"/>
      <c r="J5" s="102"/>
    </row>
    <row r="6" spans="1:10" ht="6.75" customHeight="1">
      <c r="A6" s="123">
        <v>1</v>
      </c>
      <c r="B6" s="126" t="s">
        <v>139</v>
      </c>
      <c r="C6" s="8"/>
      <c r="D6" s="9"/>
      <c r="E6" s="9"/>
      <c r="F6" s="9"/>
      <c r="G6" s="10"/>
      <c r="H6" s="129">
        <f>IF(K10=1,K7,IF(K10=101,K7,""))</f>
      </c>
      <c r="I6" s="129">
        <f>IF(K10=11,L7,"")</f>
      </c>
      <c r="J6" s="129">
        <f>IF(K10=111,M7,"")</f>
      </c>
    </row>
    <row r="7" spans="1:13" ht="15" customHeight="1">
      <c r="A7" s="124"/>
      <c r="B7" s="132"/>
      <c r="C7" s="11" t="s">
        <v>98</v>
      </c>
      <c r="D7" s="1"/>
      <c r="E7" s="12"/>
      <c r="F7" s="12"/>
      <c r="G7" s="13"/>
      <c r="H7" s="130"/>
      <c r="I7" s="130"/>
      <c r="J7" s="130"/>
      <c r="K7" s="5">
        <v>50</v>
      </c>
      <c r="L7" s="6">
        <v>100</v>
      </c>
      <c r="M7" s="6">
        <v>200</v>
      </c>
    </row>
    <row r="8" spans="1:13" ht="15" customHeight="1">
      <c r="A8" s="124"/>
      <c r="B8" s="132"/>
      <c r="C8" s="11" t="s">
        <v>82</v>
      </c>
      <c r="D8" s="1"/>
      <c r="E8" s="12"/>
      <c r="F8" s="12"/>
      <c r="G8" s="13"/>
      <c r="H8" s="130"/>
      <c r="I8" s="130"/>
      <c r="J8" s="130"/>
      <c r="L8" s="6">
        <v>6</v>
      </c>
      <c r="M8" s="90"/>
    </row>
    <row r="9" spans="1:10" ht="15" customHeight="1">
      <c r="A9" s="124"/>
      <c r="B9" s="132"/>
      <c r="C9" s="11" t="s">
        <v>9</v>
      </c>
      <c r="D9" s="1"/>
      <c r="E9" s="12"/>
      <c r="F9" s="12"/>
      <c r="G9" s="13"/>
      <c r="H9" s="130"/>
      <c r="I9" s="130"/>
      <c r="J9" s="130"/>
    </row>
    <row r="10" spans="1:11" ht="15" customHeight="1">
      <c r="A10" s="124"/>
      <c r="B10" s="132"/>
      <c r="C10" s="11" t="s">
        <v>10</v>
      </c>
      <c r="D10" s="1"/>
      <c r="E10" s="12"/>
      <c r="F10" s="12"/>
      <c r="G10" s="13"/>
      <c r="H10" s="130"/>
      <c r="I10" s="130"/>
      <c r="J10" s="130"/>
      <c r="K10" s="5">
        <f>IF(D7="",0,1)+IF(F15=L8,10,0)+IF(D8="",0,100)</f>
        <v>0</v>
      </c>
    </row>
    <row r="11" spans="1:10" ht="15" customHeight="1">
      <c r="A11" s="124"/>
      <c r="B11" s="132"/>
      <c r="C11" s="11" t="s">
        <v>11</v>
      </c>
      <c r="D11" s="1"/>
      <c r="E11" s="12"/>
      <c r="F11" s="12"/>
      <c r="G11" s="13"/>
      <c r="H11" s="130"/>
      <c r="I11" s="130"/>
      <c r="J11" s="130"/>
    </row>
    <row r="12" spans="1:10" ht="15" customHeight="1">
      <c r="A12" s="124"/>
      <c r="B12" s="132"/>
      <c r="C12" s="11" t="s">
        <v>12</v>
      </c>
      <c r="D12" s="1"/>
      <c r="E12" s="12"/>
      <c r="F12" s="12"/>
      <c r="G12" s="13"/>
      <c r="H12" s="130"/>
      <c r="I12" s="130"/>
      <c r="J12" s="130"/>
    </row>
    <row r="13" spans="1:10" ht="15" customHeight="1">
      <c r="A13" s="124"/>
      <c r="B13" s="132"/>
      <c r="C13" s="11" t="s">
        <v>13</v>
      </c>
      <c r="D13" s="1"/>
      <c r="E13" s="12"/>
      <c r="F13" s="12"/>
      <c r="G13" s="13"/>
      <c r="H13" s="130"/>
      <c r="I13" s="130"/>
      <c r="J13" s="130"/>
    </row>
    <row r="14" spans="1:10" ht="15" customHeight="1">
      <c r="A14" s="124"/>
      <c r="B14" s="132"/>
      <c r="C14" s="11" t="s">
        <v>14</v>
      </c>
      <c r="D14" s="1"/>
      <c r="E14" s="12"/>
      <c r="F14" s="12"/>
      <c r="G14" s="13"/>
      <c r="H14" s="130"/>
      <c r="I14" s="130"/>
      <c r="J14" s="130"/>
    </row>
    <row r="15" spans="1:10" ht="15" customHeight="1">
      <c r="A15" s="124"/>
      <c r="B15" s="132"/>
      <c r="C15" s="11" t="s">
        <v>8</v>
      </c>
      <c r="D15" s="14"/>
      <c r="E15" s="12"/>
      <c r="F15" s="15">
        <f>IF(D9="",0,1)+IF(D10="",0,1)+IF(D11="",0,1)+IF(D12="",0,1)+IF(D13="",0,1)+IF(D14="",0,1)</f>
        <v>0</v>
      </c>
      <c r="G15" s="13"/>
      <c r="H15" s="130"/>
      <c r="I15" s="130"/>
      <c r="J15" s="130"/>
    </row>
    <row r="16" spans="1:10" ht="6.75" customHeight="1" thickBot="1">
      <c r="A16" s="125"/>
      <c r="B16" s="133"/>
      <c r="C16" s="16"/>
      <c r="D16" s="17"/>
      <c r="E16" s="17"/>
      <c r="F16" s="17"/>
      <c r="G16" s="18"/>
      <c r="H16" s="131"/>
      <c r="I16" s="131"/>
      <c r="J16" s="131"/>
    </row>
    <row r="17" spans="1:10" ht="15" customHeight="1" thickBot="1">
      <c r="A17" s="99"/>
      <c r="B17" s="100" t="s">
        <v>30</v>
      </c>
      <c r="C17" s="101"/>
      <c r="D17" s="101"/>
      <c r="E17" s="101"/>
      <c r="F17" s="101"/>
      <c r="G17" s="101"/>
      <c r="H17" s="101"/>
      <c r="I17" s="101"/>
      <c r="J17" s="102"/>
    </row>
    <row r="18" spans="1:10" ht="6.75" customHeight="1">
      <c r="A18" s="123">
        <v>2</v>
      </c>
      <c r="B18" s="126" t="s">
        <v>140</v>
      </c>
      <c r="C18" s="8"/>
      <c r="D18" s="9"/>
      <c r="E18" s="9"/>
      <c r="F18" s="9"/>
      <c r="G18" s="10"/>
      <c r="H18" s="129">
        <f>IF(K22=1,K19,"")</f>
      </c>
      <c r="I18" s="129">
        <f>IF(K22=11,L19,"")</f>
      </c>
      <c r="J18" s="129">
        <f>IF(K22=111,M19,"")</f>
      </c>
    </row>
    <row r="19" spans="1:13" ht="15" customHeight="1">
      <c r="A19" s="124"/>
      <c r="B19" s="127"/>
      <c r="C19" s="33" t="s">
        <v>99</v>
      </c>
      <c r="D19" s="1"/>
      <c r="E19" s="19"/>
      <c r="F19" s="19"/>
      <c r="G19" s="20"/>
      <c r="H19" s="130"/>
      <c r="I19" s="130"/>
      <c r="J19" s="130"/>
      <c r="K19" s="5">
        <v>50</v>
      </c>
      <c r="L19" s="6">
        <v>100</v>
      </c>
      <c r="M19" s="6">
        <v>200</v>
      </c>
    </row>
    <row r="20" spans="1:13" ht="15" customHeight="1">
      <c r="A20" s="124"/>
      <c r="B20" s="132"/>
      <c r="C20" s="11" t="s">
        <v>15</v>
      </c>
      <c r="D20" s="2"/>
      <c r="E20" s="12"/>
      <c r="F20" s="12"/>
      <c r="G20" s="13"/>
      <c r="H20" s="130"/>
      <c r="I20" s="130"/>
      <c r="J20" s="130"/>
      <c r="K20" s="91"/>
      <c r="L20" s="6">
        <v>1</v>
      </c>
      <c r="M20" s="6">
        <v>2</v>
      </c>
    </row>
    <row r="21" spans="1:11" ht="15" customHeight="1">
      <c r="A21" s="124"/>
      <c r="B21" s="132"/>
      <c r="C21" s="11" t="s">
        <v>16</v>
      </c>
      <c r="D21" s="2"/>
      <c r="E21" s="12"/>
      <c r="F21" s="12"/>
      <c r="G21" s="13"/>
      <c r="H21" s="130"/>
      <c r="I21" s="130"/>
      <c r="J21" s="130"/>
      <c r="K21" s="5">
        <v>1</v>
      </c>
    </row>
    <row r="22" spans="1:11" ht="15" customHeight="1">
      <c r="A22" s="124"/>
      <c r="B22" s="132"/>
      <c r="C22" s="11" t="s">
        <v>138</v>
      </c>
      <c r="D22" s="2"/>
      <c r="E22" s="12"/>
      <c r="F22" s="12"/>
      <c r="G22" s="13"/>
      <c r="H22" s="130"/>
      <c r="I22" s="130"/>
      <c r="J22" s="130"/>
      <c r="K22" s="5">
        <f>IF(AND(D19&lt;&gt;"",D22+D23&gt;=K21),1,0)+IF(AND(D20&gt;0,F25-D20&gt;=L20),10,0)+IF(F25-D20&gt;=M20,100,0)</f>
        <v>0</v>
      </c>
    </row>
    <row r="23" spans="1:10" ht="15" customHeight="1">
      <c r="A23" s="124"/>
      <c r="B23" s="132"/>
      <c r="C23" s="74" t="s">
        <v>22</v>
      </c>
      <c r="D23" s="2"/>
      <c r="E23" s="12"/>
      <c r="F23" s="12"/>
      <c r="G23" s="13"/>
      <c r="H23" s="130"/>
      <c r="I23" s="130"/>
      <c r="J23" s="130"/>
    </row>
    <row r="24" spans="1:10" ht="15" customHeight="1">
      <c r="A24" s="124"/>
      <c r="B24" s="132"/>
      <c r="C24" s="6" t="s">
        <v>83</v>
      </c>
      <c r="D24" s="2"/>
      <c r="E24" s="12"/>
      <c r="F24" s="12"/>
      <c r="G24" s="13"/>
      <c r="H24" s="130"/>
      <c r="I24" s="130"/>
      <c r="J24" s="130"/>
    </row>
    <row r="25" spans="1:10" ht="15" customHeight="1">
      <c r="A25" s="124"/>
      <c r="B25" s="132"/>
      <c r="C25" s="6" t="s">
        <v>17</v>
      </c>
      <c r="D25" s="14"/>
      <c r="E25" s="12"/>
      <c r="F25" s="15">
        <f>IF(D21+D22+D23-D24&lt;0,0,D21+D22+D23-D24)</f>
        <v>0</v>
      </c>
      <c r="G25" s="13"/>
      <c r="H25" s="130"/>
      <c r="I25" s="130"/>
      <c r="J25" s="130"/>
    </row>
    <row r="26" spans="1:10" ht="15" customHeight="1">
      <c r="A26" s="124"/>
      <c r="B26" s="132"/>
      <c r="C26" s="6" t="s">
        <v>18</v>
      </c>
      <c r="E26" s="12"/>
      <c r="F26" s="22">
        <f>IF(D20=0,0,F25/D20-1)</f>
        <v>0</v>
      </c>
      <c r="G26" s="13"/>
      <c r="H26" s="130"/>
      <c r="I26" s="130"/>
      <c r="J26" s="130"/>
    </row>
    <row r="27" spans="1:10" ht="6.75" customHeight="1" thickBot="1">
      <c r="A27" s="125"/>
      <c r="B27" s="133"/>
      <c r="C27" s="16"/>
      <c r="D27" s="17"/>
      <c r="E27" s="17"/>
      <c r="F27" s="17"/>
      <c r="G27" s="18"/>
      <c r="H27" s="131"/>
      <c r="I27" s="131"/>
      <c r="J27" s="131"/>
    </row>
    <row r="28" spans="1:10" ht="6.75" customHeight="1">
      <c r="A28" s="123">
        <v>3</v>
      </c>
      <c r="B28" s="126" t="s">
        <v>33</v>
      </c>
      <c r="C28" s="8"/>
      <c r="D28" s="9"/>
      <c r="E28" s="9"/>
      <c r="F28" s="9"/>
      <c r="G28" s="10"/>
      <c r="H28" s="129">
        <f>IF(K32=1,K29,"")</f>
      </c>
      <c r="I28" s="129">
        <f>IF(K32=11,L29,"")</f>
      </c>
      <c r="J28" s="129">
        <f>IF(K32=111,M29,"")</f>
      </c>
    </row>
    <row r="29" spans="1:14" s="26" customFormat="1" ht="15" customHeight="1">
      <c r="A29" s="124"/>
      <c r="B29" s="132"/>
      <c r="C29" s="27" t="s">
        <v>17</v>
      </c>
      <c r="D29" s="29"/>
      <c r="E29" s="24"/>
      <c r="F29" s="15">
        <f>F25</f>
        <v>0</v>
      </c>
      <c r="G29" s="25"/>
      <c r="H29" s="130"/>
      <c r="I29" s="130"/>
      <c r="J29" s="130"/>
      <c r="K29" s="5">
        <v>50</v>
      </c>
      <c r="L29" s="6">
        <v>100</v>
      </c>
      <c r="M29" s="6">
        <v>200</v>
      </c>
      <c r="N29" s="27"/>
    </row>
    <row r="30" spans="1:14" s="26" customFormat="1" ht="15" customHeight="1">
      <c r="A30" s="124"/>
      <c r="B30" s="132"/>
      <c r="C30" s="31" t="s">
        <v>84</v>
      </c>
      <c r="D30" s="2"/>
      <c r="E30" s="24"/>
      <c r="F30" s="24"/>
      <c r="G30" s="25"/>
      <c r="H30" s="130"/>
      <c r="I30" s="130"/>
      <c r="J30" s="130"/>
      <c r="K30" s="6">
        <v>0.6</v>
      </c>
      <c r="L30" s="6">
        <v>0.75</v>
      </c>
      <c r="M30" s="6">
        <v>0.9</v>
      </c>
      <c r="N30" s="27"/>
    </row>
    <row r="31" spans="1:14" s="26" customFormat="1" ht="15" customHeight="1">
      <c r="A31" s="124"/>
      <c r="B31" s="132"/>
      <c r="C31" s="27" t="s">
        <v>19</v>
      </c>
      <c r="D31" s="28"/>
      <c r="E31" s="24"/>
      <c r="F31" s="15">
        <f>IF(F29-D30&lt;0,0,F29-D30)</f>
        <v>0</v>
      </c>
      <c r="G31" s="25"/>
      <c r="H31" s="130"/>
      <c r="I31" s="130"/>
      <c r="J31" s="130"/>
      <c r="K31" s="6"/>
      <c r="L31" s="6"/>
      <c r="M31" s="6"/>
      <c r="N31" s="27"/>
    </row>
    <row r="32" spans="1:14" s="26" customFormat="1" ht="15" customHeight="1">
      <c r="A32" s="124"/>
      <c r="B32" s="132"/>
      <c r="C32" s="27" t="s">
        <v>20</v>
      </c>
      <c r="D32" s="2"/>
      <c r="E32" s="24"/>
      <c r="F32" s="29"/>
      <c r="G32" s="25"/>
      <c r="H32" s="130"/>
      <c r="I32" s="130"/>
      <c r="J32" s="130"/>
      <c r="K32" s="5">
        <f>IF(F33&gt;=K30,1,0)+IF(F33&gt;=L30,10,0)+IF(F33&gt;=M30,100,0)</f>
        <v>0</v>
      </c>
      <c r="L32" s="6"/>
      <c r="M32" s="6"/>
      <c r="N32" s="27"/>
    </row>
    <row r="33" spans="1:14" s="26" customFormat="1" ht="15" customHeight="1">
      <c r="A33" s="124"/>
      <c r="B33" s="132"/>
      <c r="C33" s="30" t="s">
        <v>21</v>
      </c>
      <c r="D33" s="29"/>
      <c r="E33" s="24"/>
      <c r="F33" s="23">
        <f>IF(F31=0,0,IF(D32&gt;F31,1,D32/F31))</f>
        <v>0</v>
      </c>
      <c r="G33" s="25"/>
      <c r="H33" s="130"/>
      <c r="I33" s="130"/>
      <c r="J33" s="130"/>
      <c r="K33" s="5"/>
      <c r="L33" s="27"/>
      <c r="M33" s="27"/>
      <c r="N33" s="27"/>
    </row>
    <row r="34" spans="1:10" ht="6.75" customHeight="1" thickBot="1">
      <c r="A34" s="125"/>
      <c r="B34" s="133"/>
      <c r="C34" s="16"/>
      <c r="D34" s="17"/>
      <c r="E34" s="17"/>
      <c r="F34" s="17"/>
      <c r="G34" s="18"/>
      <c r="H34" s="131"/>
      <c r="I34" s="131"/>
      <c r="J34" s="131"/>
    </row>
    <row r="35" spans="1:11" ht="15" customHeight="1" thickBot="1">
      <c r="A35" s="99"/>
      <c r="B35" s="100" t="s">
        <v>32</v>
      </c>
      <c r="C35" s="101"/>
      <c r="D35" s="101"/>
      <c r="E35" s="101"/>
      <c r="F35" s="101"/>
      <c r="G35" s="101"/>
      <c r="H35" s="101"/>
      <c r="I35" s="101"/>
      <c r="J35" s="102"/>
      <c r="K35" s="6"/>
    </row>
    <row r="36" spans="1:10" ht="6.75" customHeight="1">
      <c r="A36" s="123">
        <v>4</v>
      </c>
      <c r="B36" s="126" t="s">
        <v>141</v>
      </c>
      <c r="C36" s="8"/>
      <c r="D36" s="9"/>
      <c r="E36" s="9"/>
      <c r="F36" s="9"/>
      <c r="G36" s="10"/>
      <c r="H36" s="129">
        <f>IF(K39=1,K37,"")</f>
      </c>
      <c r="I36" s="129">
        <f>IF(K39=11,L37,"")</f>
      </c>
      <c r="J36" s="129">
        <f>IF(K39=111,M37,"")</f>
      </c>
    </row>
    <row r="37" spans="1:13" ht="14.25" customHeight="1">
      <c r="A37" s="124"/>
      <c r="B37" s="132"/>
      <c r="C37" s="27" t="s">
        <v>17</v>
      </c>
      <c r="E37" s="24"/>
      <c r="F37" s="21">
        <f>F25</f>
        <v>0</v>
      </c>
      <c r="G37" s="25"/>
      <c r="H37" s="130"/>
      <c r="I37" s="130"/>
      <c r="J37" s="130"/>
      <c r="K37" s="5">
        <v>50</v>
      </c>
      <c r="L37" s="6">
        <v>100</v>
      </c>
      <c r="M37" s="6">
        <v>200</v>
      </c>
    </row>
    <row r="38" spans="1:13" ht="13.5" customHeight="1">
      <c r="A38" s="124"/>
      <c r="B38" s="132"/>
      <c r="C38" s="6" t="s">
        <v>70</v>
      </c>
      <c r="D38" s="2"/>
      <c r="E38" s="24"/>
      <c r="G38" s="25"/>
      <c r="H38" s="130"/>
      <c r="I38" s="130"/>
      <c r="J38" s="130"/>
      <c r="K38" s="6">
        <v>0.4</v>
      </c>
      <c r="L38" s="6">
        <v>0.5</v>
      </c>
      <c r="M38" s="6">
        <v>0.6</v>
      </c>
    </row>
    <row r="39" spans="1:11" ht="15">
      <c r="A39" s="124"/>
      <c r="B39" s="132"/>
      <c r="C39" s="6" t="s">
        <v>71</v>
      </c>
      <c r="D39" s="29"/>
      <c r="E39" s="24"/>
      <c r="F39" s="23">
        <f>IF(F37=0,0,IF(D38&gt;F37,1,D38/F37))</f>
        <v>0</v>
      </c>
      <c r="G39" s="25"/>
      <c r="H39" s="130"/>
      <c r="I39" s="130"/>
      <c r="J39" s="130"/>
      <c r="K39" s="5">
        <f>IF(F39&gt;=K38,1,0)+IF(F39&gt;=L38,10,0)+IF(F39&gt;=M38,100,0)</f>
        <v>0</v>
      </c>
    </row>
    <row r="40" spans="1:10" ht="6.75" customHeight="1" thickBot="1">
      <c r="A40" s="125"/>
      <c r="B40" s="133"/>
      <c r="C40" s="16"/>
      <c r="D40" s="17"/>
      <c r="E40" s="17"/>
      <c r="F40" s="17"/>
      <c r="G40" s="18"/>
      <c r="H40" s="131"/>
      <c r="I40" s="131"/>
      <c r="J40" s="131"/>
    </row>
    <row r="41" spans="1:10" ht="6.75" customHeight="1">
      <c r="A41" s="123">
        <v>5</v>
      </c>
      <c r="B41" s="126" t="s">
        <v>142</v>
      </c>
      <c r="C41" s="8"/>
      <c r="D41" s="9"/>
      <c r="E41" s="9"/>
      <c r="F41" s="9"/>
      <c r="G41" s="10"/>
      <c r="H41" s="129">
        <f>IF(K44=1,K42,"")</f>
      </c>
      <c r="I41" s="129">
        <f>IF(K44=11,L42,"")</f>
      </c>
      <c r="J41" s="129">
        <f>IF(K44=111,M42,"")</f>
      </c>
    </row>
    <row r="42" spans="1:13" ht="14.25" customHeight="1">
      <c r="A42" s="124"/>
      <c r="B42" s="132"/>
      <c r="C42" s="33" t="s">
        <v>143</v>
      </c>
      <c r="D42" s="1"/>
      <c r="E42" s="12"/>
      <c r="F42" s="12"/>
      <c r="G42" s="13"/>
      <c r="H42" s="130"/>
      <c r="I42" s="130"/>
      <c r="J42" s="130"/>
      <c r="K42" s="5">
        <v>50</v>
      </c>
      <c r="L42" s="6">
        <v>100</v>
      </c>
      <c r="M42" s="6">
        <v>200</v>
      </c>
    </row>
    <row r="43" spans="1:13" ht="15">
      <c r="A43" s="124"/>
      <c r="B43" s="132"/>
      <c r="C43" s="27" t="s">
        <v>17</v>
      </c>
      <c r="E43" s="24"/>
      <c r="F43" s="21">
        <f>F25</f>
        <v>0</v>
      </c>
      <c r="G43" s="13"/>
      <c r="H43" s="130"/>
      <c r="I43" s="130"/>
      <c r="J43" s="130"/>
      <c r="K43" s="6">
        <v>1</v>
      </c>
      <c r="L43" s="6">
        <v>0.6</v>
      </c>
      <c r="M43" s="6">
        <v>0.7</v>
      </c>
    </row>
    <row r="44" spans="1:11" ht="15">
      <c r="A44" s="124"/>
      <c r="B44" s="132"/>
      <c r="C44" s="74" t="s">
        <v>144</v>
      </c>
      <c r="D44" s="2"/>
      <c r="E44" s="24"/>
      <c r="G44" s="13"/>
      <c r="H44" s="130"/>
      <c r="I44" s="130"/>
      <c r="J44" s="130"/>
      <c r="K44" s="5">
        <f>IF(AND(D42&lt;&gt;"",D44&gt;=K43),1,0)+IF(F45&gt;=L43,10,0)+IF(F45&gt;=M43,100,0)</f>
        <v>0</v>
      </c>
    </row>
    <row r="45" spans="1:10" ht="15">
      <c r="A45" s="124"/>
      <c r="B45" s="132"/>
      <c r="C45" s="74" t="s">
        <v>145</v>
      </c>
      <c r="D45" s="29"/>
      <c r="E45" s="24"/>
      <c r="F45" s="23">
        <f>IF(F43=0,0,IF(D44&gt;F43,1,D44/F43))</f>
        <v>0</v>
      </c>
      <c r="G45" s="13"/>
      <c r="H45" s="130"/>
      <c r="I45" s="130"/>
      <c r="J45" s="130"/>
    </row>
    <row r="46" spans="1:10" ht="6.75" customHeight="1" thickBot="1">
      <c r="A46" s="125"/>
      <c r="B46" s="133"/>
      <c r="C46" s="16"/>
      <c r="D46" s="17"/>
      <c r="E46" s="17"/>
      <c r="F46" s="17"/>
      <c r="G46" s="18"/>
      <c r="H46" s="131"/>
      <c r="I46" s="131"/>
      <c r="J46" s="131"/>
    </row>
    <row r="47" spans="1:10" ht="6.75" customHeight="1">
      <c r="A47" s="123">
        <v>6</v>
      </c>
      <c r="B47" s="126" t="s">
        <v>148</v>
      </c>
      <c r="C47" s="8"/>
      <c r="D47" s="9"/>
      <c r="E47" s="9"/>
      <c r="F47" s="9"/>
      <c r="G47" s="10"/>
      <c r="H47" s="129">
        <f>IF(OR(K50=1,K50=101),K48,"")</f>
      </c>
      <c r="I47" s="129">
        <f>IF(K50=11,L48,"")</f>
      </c>
      <c r="J47" s="129">
        <f>IF(K50=111,M48,"")</f>
      </c>
    </row>
    <row r="48" spans="1:14" ht="15">
      <c r="A48" s="124"/>
      <c r="B48" s="132"/>
      <c r="C48" s="11" t="s">
        <v>149</v>
      </c>
      <c r="D48" s="19"/>
      <c r="E48" s="24"/>
      <c r="G48" s="25"/>
      <c r="H48" s="130"/>
      <c r="I48" s="130"/>
      <c r="J48" s="130"/>
      <c r="K48" s="5">
        <v>50</v>
      </c>
      <c r="L48" s="6">
        <v>100</v>
      </c>
      <c r="M48" s="6">
        <v>200</v>
      </c>
      <c r="N48" s="92"/>
    </row>
    <row r="49" spans="1:14" ht="15">
      <c r="A49" s="124"/>
      <c r="B49" s="132"/>
      <c r="C49" s="11" t="s">
        <v>150</v>
      </c>
      <c r="D49" s="19"/>
      <c r="E49" s="12"/>
      <c r="F49" s="12"/>
      <c r="G49" s="25"/>
      <c r="H49" s="130"/>
      <c r="I49" s="130"/>
      <c r="J49" s="130"/>
      <c r="K49" s="6"/>
      <c r="M49" s="6">
        <v>1</v>
      </c>
      <c r="N49" s="92" t="b">
        <v>0</v>
      </c>
    </row>
    <row r="50" spans="1:14" ht="15">
      <c r="A50" s="124"/>
      <c r="B50" s="132"/>
      <c r="C50" s="11" t="s">
        <v>151</v>
      </c>
      <c r="D50" s="19"/>
      <c r="E50" s="12"/>
      <c r="F50" s="12"/>
      <c r="G50" s="25"/>
      <c r="H50" s="130"/>
      <c r="I50" s="130"/>
      <c r="J50" s="130"/>
      <c r="K50" s="5">
        <f>IF(AND(N48=TRUE,N49=TRUE),1,0)+IF(AND(N50=TRUE,N51=TRUE,N52=TRUE,N53=TRUE,N54=TRUE),10,0)+IF(D55&gt;=M49,100,0)</f>
        <v>0</v>
      </c>
      <c r="N50" s="92" t="b">
        <v>0</v>
      </c>
    </row>
    <row r="51" spans="1:14" ht="15">
      <c r="A51" s="124"/>
      <c r="B51" s="132"/>
      <c r="C51" s="11" t="s">
        <v>153</v>
      </c>
      <c r="D51" s="19"/>
      <c r="E51" s="12"/>
      <c r="F51" s="12"/>
      <c r="G51" s="25"/>
      <c r="H51" s="130"/>
      <c r="I51" s="130"/>
      <c r="J51" s="130"/>
      <c r="K51" s="6"/>
      <c r="N51" s="92" t="b">
        <v>0</v>
      </c>
    </row>
    <row r="52" spans="1:14" ht="15">
      <c r="A52" s="124"/>
      <c r="B52" s="132"/>
      <c r="C52" s="11" t="s">
        <v>154</v>
      </c>
      <c r="D52" s="19"/>
      <c r="E52" s="12"/>
      <c r="F52" s="12"/>
      <c r="G52" s="25"/>
      <c r="H52" s="130"/>
      <c r="I52" s="130"/>
      <c r="J52" s="130"/>
      <c r="K52" s="6"/>
      <c r="N52" s="92" t="b">
        <v>0</v>
      </c>
    </row>
    <row r="53" spans="1:14" ht="15">
      <c r="A53" s="124"/>
      <c r="B53" s="132"/>
      <c r="C53" s="11" t="s">
        <v>156</v>
      </c>
      <c r="D53" s="19"/>
      <c r="E53" s="12"/>
      <c r="F53" s="12"/>
      <c r="G53" s="25"/>
      <c r="H53" s="130"/>
      <c r="I53" s="130"/>
      <c r="J53" s="130"/>
      <c r="K53" s="6"/>
      <c r="N53" s="92"/>
    </row>
    <row r="54" spans="1:14" ht="15">
      <c r="A54" s="124"/>
      <c r="B54" s="132"/>
      <c r="C54" s="11" t="s">
        <v>155</v>
      </c>
      <c r="D54" s="19"/>
      <c r="E54" s="12"/>
      <c r="F54" s="12"/>
      <c r="G54" s="25"/>
      <c r="H54" s="130"/>
      <c r="I54" s="130"/>
      <c r="J54" s="130"/>
      <c r="K54" s="6"/>
      <c r="N54" s="92" t="b">
        <v>0</v>
      </c>
    </row>
    <row r="55" spans="1:11" ht="15">
      <c r="A55" s="124"/>
      <c r="B55" s="132"/>
      <c r="C55" s="74" t="s">
        <v>157</v>
      </c>
      <c r="D55" s="2"/>
      <c r="E55" s="24"/>
      <c r="G55" s="25"/>
      <c r="H55" s="130"/>
      <c r="I55" s="130"/>
      <c r="J55" s="130"/>
      <c r="K55" s="4"/>
    </row>
    <row r="56" spans="1:10" ht="6.75" customHeight="1" thickBot="1">
      <c r="A56" s="125"/>
      <c r="B56" s="133"/>
      <c r="C56" s="16"/>
      <c r="D56" s="17"/>
      <c r="E56" s="17"/>
      <c r="F56" s="17"/>
      <c r="G56" s="18"/>
      <c r="H56" s="131"/>
      <c r="I56" s="131"/>
      <c r="J56" s="131"/>
    </row>
    <row r="57" spans="1:10" ht="6.75" customHeight="1">
      <c r="A57" s="123">
        <v>7</v>
      </c>
      <c r="B57" s="126" t="s">
        <v>81</v>
      </c>
      <c r="C57" s="8"/>
      <c r="D57" s="9"/>
      <c r="E57" s="9"/>
      <c r="F57" s="9"/>
      <c r="G57" s="10"/>
      <c r="H57" s="129">
        <f>IF(K61=1,K58,"")</f>
      </c>
      <c r="I57" s="129">
        <f>IF(K61=11,L58,"")</f>
      </c>
      <c r="J57" s="129">
        <f>IF(K61=111,M58,"")</f>
      </c>
    </row>
    <row r="58" spans="1:14" ht="15" customHeight="1">
      <c r="A58" s="124"/>
      <c r="B58" s="132"/>
      <c r="C58" s="11" t="s">
        <v>100</v>
      </c>
      <c r="D58" s="19"/>
      <c r="E58" s="32" t="b">
        <v>1</v>
      </c>
      <c r="F58" s="12"/>
      <c r="G58" s="13"/>
      <c r="H58" s="130"/>
      <c r="I58" s="130"/>
      <c r="J58" s="130"/>
      <c r="K58" s="5">
        <v>50</v>
      </c>
      <c r="L58" s="6">
        <v>100</v>
      </c>
      <c r="M58" s="6">
        <v>200</v>
      </c>
      <c r="N58" s="92" t="b">
        <v>0</v>
      </c>
    </row>
    <row r="59" spans="1:14" ht="15">
      <c r="A59" s="124"/>
      <c r="B59" s="132"/>
      <c r="C59" s="11" t="s">
        <v>85</v>
      </c>
      <c r="D59" s="19"/>
      <c r="E59" s="32" t="b">
        <v>0</v>
      </c>
      <c r="F59" s="12"/>
      <c r="G59" s="13"/>
      <c r="H59" s="130"/>
      <c r="I59" s="130"/>
      <c r="J59" s="130"/>
      <c r="K59" s="6">
        <v>3</v>
      </c>
      <c r="L59" s="6">
        <v>4</v>
      </c>
      <c r="M59" s="6">
        <v>5</v>
      </c>
      <c r="N59" s="92" t="b">
        <v>0</v>
      </c>
    </row>
    <row r="60" spans="1:11" ht="15">
      <c r="A60" s="124"/>
      <c r="B60" s="132"/>
      <c r="C60" s="33" t="s">
        <v>23</v>
      </c>
      <c r="D60" s="1"/>
      <c r="E60" s="12"/>
      <c r="F60" s="12"/>
      <c r="G60" s="13"/>
      <c r="H60" s="130"/>
      <c r="I60" s="130"/>
      <c r="J60" s="130"/>
      <c r="K60" s="6"/>
    </row>
    <row r="61" spans="1:11" ht="15">
      <c r="A61" s="124"/>
      <c r="B61" s="132"/>
      <c r="C61" s="33" t="s">
        <v>24</v>
      </c>
      <c r="D61" s="1"/>
      <c r="E61" s="12"/>
      <c r="F61" s="12"/>
      <c r="G61" s="13"/>
      <c r="H61" s="130"/>
      <c r="I61" s="130"/>
      <c r="J61" s="130"/>
      <c r="K61" s="5">
        <f>IF(AND(N58=TRUE,N59=TRUE,F65&gt;=K59),1,0)+IF(F65&gt;=L59,10,0)+IF(F65&gt;=M59,100,0)</f>
        <v>0</v>
      </c>
    </row>
    <row r="62" spans="1:10" ht="15">
      <c r="A62" s="124"/>
      <c r="B62" s="132"/>
      <c r="C62" s="33" t="s">
        <v>25</v>
      </c>
      <c r="D62" s="1"/>
      <c r="E62" s="12"/>
      <c r="F62" s="12"/>
      <c r="G62" s="13"/>
      <c r="H62" s="130"/>
      <c r="I62" s="130"/>
      <c r="J62" s="130"/>
    </row>
    <row r="63" spans="1:10" ht="15">
      <c r="A63" s="124"/>
      <c r="B63" s="132"/>
      <c r="C63" s="33" t="s">
        <v>86</v>
      </c>
      <c r="D63" s="1"/>
      <c r="E63" s="12"/>
      <c r="F63" s="12"/>
      <c r="G63" s="13"/>
      <c r="H63" s="130"/>
      <c r="I63" s="130"/>
      <c r="J63" s="130"/>
    </row>
    <row r="64" spans="1:10" ht="15">
      <c r="A64" s="124"/>
      <c r="B64" s="132"/>
      <c r="C64" s="33" t="s">
        <v>87</v>
      </c>
      <c r="D64" s="1"/>
      <c r="E64" s="12"/>
      <c r="F64" s="12"/>
      <c r="G64" s="13"/>
      <c r="H64" s="130"/>
      <c r="I64" s="130"/>
      <c r="J64" s="130"/>
    </row>
    <row r="65" spans="1:10" ht="15">
      <c r="A65" s="124"/>
      <c r="B65" s="132"/>
      <c r="C65" s="11" t="s">
        <v>26</v>
      </c>
      <c r="D65" s="14"/>
      <c r="E65" s="12"/>
      <c r="F65" s="15">
        <f>IF(D60="",0,1)+IF(D61="",0,1)+IF(D62="",0,1)+IF(D63="",0,1)+IF(D64="",0,1)</f>
        <v>0</v>
      </c>
      <c r="G65" s="13"/>
      <c r="H65" s="130"/>
      <c r="I65" s="130"/>
      <c r="J65" s="130"/>
    </row>
    <row r="66" spans="1:10" ht="6.75" customHeight="1" thickBot="1">
      <c r="A66" s="125"/>
      <c r="B66" s="133"/>
      <c r="C66" s="16"/>
      <c r="D66" s="17"/>
      <c r="E66" s="17"/>
      <c r="F66" s="17"/>
      <c r="G66" s="18"/>
      <c r="H66" s="131"/>
      <c r="I66" s="131"/>
      <c r="J66" s="131"/>
    </row>
    <row r="67" spans="1:10" ht="6.75" customHeight="1">
      <c r="A67" s="123">
        <v>8</v>
      </c>
      <c r="B67" s="126" t="s">
        <v>152</v>
      </c>
      <c r="C67" s="8"/>
      <c r="D67" s="9"/>
      <c r="E67" s="9"/>
      <c r="F67" s="9"/>
      <c r="G67" s="10"/>
      <c r="H67" s="129">
        <f>IF(K71=1,K68,"")</f>
      </c>
      <c r="I67" s="129">
        <f>IF(K71=11,L68,"")</f>
      </c>
      <c r="J67" s="129">
        <f>IF(K71=111,M68,"")</f>
      </c>
    </row>
    <row r="68" spans="1:13" ht="15">
      <c r="A68" s="124"/>
      <c r="B68" s="132"/>
      <c r="C68" s="33" t="s">
        <v>158</v>
      </c>
      <c r="D68" s="1"/>
      <c r="E68" s="12"/>
      <c r="F68" s="12"/>
      <c r="G68" s="13"/>
      <c r="H68" s="130"/>
      <c r="I68" s="130"/>
      <c r="J68" s="130"/>
      <c r="K68" s="5">
        <v>50</v>
      </c>
      <c r="L68" s="6">
        <v>100</v>
      </c>
      <c r="M68" s="6">
        <v>200</v>
      </c>
    </row>
    <row r="69" spans="1:13" ht="15">
      <c r="A69" s="124"/>
      <c r="B69" s="132"/>
      <c r="C69" s="33" t="s">
        <v>159</v>
      </c>
      <c r="D69" s="1"/>
      <c r="E69" s="12"/>
      <c r="F69" s="12"/>
      <c r="G69" s="13"/>
      <c r="H69" s="130"/>
      <c r="I69" s="130"/>
      <c r="J69" s="130"/>
      <c r="K69" s="6">
        <v>2</v>
      </c>
      <c r="L69" s="6">
        <v>3</v>
      </c>
      <c r="M69" s="6">
        <v>4</v>
      </c>
    </row>
    <row r="70" spans="1:11" ht="15">
      <c r="A70" s="124"/>
      <c r="B70" s="132"/>
      <c r="C70" s="33" t="s">
        <v>160</v>
      </c>
      <c r="D70" s="1"/>
      <c r="E70" s="12"/>
      <c r="F70" s="12"/>
      <c r="G70" s="13"/>
      <c r="H70" s="130"/>
      <c r="I70" s="130"/>
      <c r="J70" s="130"/>
      <c r="K70" s="6"/>
    </row>
    <row r="71" spans="1:14" ht="15">
      <c r="A71" s="124"/>
      <c r="B71" s="132"/>
      <c r="C71" s="33" t="s">
        <v>161</v>
      </c>
      <c r="D71" s="1"/>
      <c r="E71" s="12"/>
      <c r="F71" s="12"/>
      <c r="G71" s="13"/>
      <c r="H71" s="130"/>
      <c r="I71" s="130"/>
      <c r="J71" s="130"/>
      <c r="K71" s="5">
        <f>IF(F72&gt;=K69,1,0)+IF(F72&gt;=L69,10,0)+IF(F72&gt;=M69,100,0)</f>
        <v>0</v>
      </c>
      <c r="N71" s="92"/>
    </row>
    <row r="72" spans="1:10" ht="15">
      <c r="A72" s="124"/>
      <c r="B72" s="132"/>
      <c r="C72" s="11" t="s">
        <v>162</v>
      </c>
      <c r="D72" s="14"/>
      <c r="E72" s="12"/>
      <c r="F72" s="15">
        <f>IF(D68="",0,1)+IF(D69="",0,1)+IF(D70="",0,1)+IF(D71="",0,1)</f>
        <v>0</v>
      </c>
      <c r="G72" s="13"/>
      <c r="H72" s="130"/>
      <c r="I72" s="130"/>
      <c r="J72" s="130"/>
    </row>
    <row r="73" spans="1:10" ht="6.75" customHeight="1" thickBot="1">
      <c r="A73" s="125"/>
      <c r="B73" s="133"/>
      <c r="C73" s="16"/>
      <c r="D73" s="17"/>
      <c r="E73" s="17"/>
      <c r="F73" s="17"/>
      <c r="G73" s="18"/>
      <c r="H73" s="131"/>
      <c r="I73" s="131"/>
      <c r="J73" s="131"/>
    </row>
    <row r="74" spans="1:10" ht="15" customHeight="1" thickBot="1">
      <c r="A74" s="99"/>
      <c r="B74" s="100" t="s">
        <v>31</v>
      </c>
      <c r="C74" s="101"/>
      <c r="D74" s="101"/>
      <c r="E74" s="101"/>
      <c r="F74" s="101"/>
      <c r="G74" s="101"/>
      <c r="H74" s="101"/>
      <c r="I74" s="101"/>
      <c r="J74" s="102"/>
    </row>
    <row r="75" spans="1:10" ht="6.75" customHeight="1">
      <c r="A75" s="123">
        <v>9</v>
      </c>
      <c r="B75" s="126" t="s">
        <v>174</v>
      </c>
      <c r="C75" s="8"/>
      <c r="D75" s="9"/>
      <c r="E75" s="9"/>
      <c r="F75" s="9"/>
      <c r="G75" s="10"/>
      <c r="H75" s="129">
        <f>IF(K79=1,K76,"")</f>
      </c>
      <c r="I75" s="129">
        <f>IF(K79=11,L76,"")</f>
      </c>
      <c r="J75" s="129">
        <f>IF(K79=111,M76,"")</f>
      </c>
    </row>
    <row r="76" spans="1:14" ht="15">
      <c r="A76" s="124"/>
      <c r="B76" s="127"/>
      <c r="C76" s="11" t="s">
        <v>163</v>
      </c>
      <c r="D76" s="19"/>
      <c r="E76" s="34" t="b">
        <v>1</v>
      </c>
      <c r="F76" s="19"/>
      <c r="G76" s="20"/>
      <c r="H76" s="130"/>
      <c r="I76" s="130"/>
      <c r="J76" s="130"/>
      <c r="K76" s="5">
        <v>50</v>
      </c>
      <c r="L76" s="6">
        <v>100</v>
      </c>
      <c r="M76" s="6">
        <v>200</v>
      </c>
      <c r="N76" s="92" t="b">
        <v>0</v>
      </c>
    </row>
    <row r="77" spans="1:14" ht="15">
      <c r="A77" s="124"/>
      <c r="B77" s="127"/>
      <c r="C77" s="11" t="s">
        <v>167</v>
      </c>
      <c r="D77" s="19"/>
      <c r="E77" s="32" t="b">
        <v>1</v>
      </c>
      <c r="F77" s="12"/>
      <c r="G77" s="13"/>
      <c r="H77" s="130"/>
      <c r="I77" s="130"/>
      <c r="J77" s="130"/>
      <c r="K77" s="6">
        <v>3</v>
      </c>
      <c r="L77" s="6">
        <v>2</v>
      </c>
      <c r="M77" s="6">
        <v>3</v>
      </c>
      <c r="N77" s="92" t="b">
        <v>0</v>
      </c>
    </row>
    <row r="78" spans="1:14" ht="15">
      <c r="A78" s="124"/>
      <c r="B78" s="127"/>
      <c r="C78" s="89" t="s">
        <v>92</v>
      </c>
      <c r="D78" s="2"/>
      <c r="E78" s="32"/>
      <c r="F78" s="12"/>
      <c r="G78" s="13"/>
      <c r="H78" s="130"/>
      <c r="I78" s="130"/>
      <c r="J78" s="130"/>
      <c r="K78" s="6"/>
      <c r="N78" s="92"/>
    </row>
    <row r="79" spans="1:11" ht="15">
      <c r="A79" s="124"/>
      <c r="B79" s="127"/>
      <c r="C79" s="33" t="s">
        <v>88</v>
      </c>
      <c r="D79" s="1"/>
      <c r="E79" s="12"/>
      <c r="F79" s="12"/>
      <c r="G79" s="13"/>
      <c r="H79" s="130"/>
      <c r="I79" s="130"/>
      <c r="J79" s="130"/>
      <c r="K79" s="5">
        <f>IF(AND(N76=TRUE,N77=TRUE,D78&gt;=K77),1,0)+IF(F82&gt;=L77,10,0)+IF(F82&gt;=M77,100,0)</f>
        <v>0</v>
      </c>
    </row>
    <row r="80" spans="1:10" ht="15">
      <c r="A80" s="124"/>
      <c r="B80" s="127"/>
      <c r="C80" s="33" t="s">
        <v>89</v>
      </c>
      <c r="D80" s="1"/>
      <c r="E80" s="12"/>
      <c r="F80" s="12"/>
      <c r="G80" s="13"/>
      <c r="H80" s="130"/>
      <c r="I80" s="130"/>
      <c r="J80" s="130"/>
    </row>
    <row r="81" spans="1:10" ht="15">
      <c r="A81" s="124"/>
      <c r="B81" s="127"/>
      <c r="C81" s="33" t="s">
        <v>90</v>
      </c>
      <c r="D81" s="1"/>
      <c r="E81" s="12"/>
      <c r="F81" s="12"/>
      <c r="G81" s="13"/>
      <c r="H81" s="130"/>
      <c r="I81" s="130"/>
      <c r="J81" s="130"/>
    </row>
    <row r="82" spans="1:10" ht="15">
      <c r="A82" s="124"/>
      <c r="B82" s="127"/>
      <c r="C82" s="31" t="s">
        <v>91</v>
      </c>
      <c r="D82" s="14"/>
      <c r="E82" s="12"/>
      <c r="F82" s="15">
        <f>IF(D79="",0,1)+IF(D80="",0,1)+IF(D81="",0,1)</f>
        <v>0</v>
      </c>
      <c r="G82" s="13"/>
      <c r="H82" s="130"/>
      <c r="I82" s="130"/>
      <c r="J82" s="130"/>
    </row>
    <row r="83" spans="1:10" ht="6.75" customHeight="1" thickBot="1">
      <c r="A83" s="125"/>
      <c r="B83" s="128"/>
      <c r="C83" s="16"/>
      <c r="D83" s="17"/>
      <c r="E83" s="17"/>
      <c r="F83" s="17"/>
      <c r="G83" s="18"/>
      <c r="H83" s="131"/>
      <c r="I83" s="131"/>
      <c r="J83" s="131"/>
    </row>
    <row r="84" spans="1:10" ht="6.75" customHeight="1">
      <c r="A84" s="123">
        <v>10</v>
      </c>
      <c r="B84" s="126" t="s">
        <v>93</v>
      </c>
      <c r="C84" s="8"/>
      <c r="D84" s="9"/>
      <c r="E84" s="9"/>
      <c r="F84" s="9"/>
      <c r="G84" s="10"/>
      <c r="H84" s="129">
        <f>IF(OR(K88=1,K88=101),K85,"")</f>
      </c>
      <c r="I84" s="129">
        <f>IF(K88=11,L85,"")</f>
      </c>
      <c r="J84" s="129">
        <f>IF(K88=111,M85,"")</f>
      </c>
    </row>
    <row r="85" spans="1:14" ht="15">
      <c r="A85" s="124"/>
      <c r="B85" s="127"/>
      <c r="C85" s="11" t="s">
        <v>164</v>
      </c>
      <c r="D85" s="19"/>
      <c r="E85" s="34" t="b">
        <v>1</v>
      </c>
      <c r="F85" s="19"/>
      <c r="G85" s="20"/>
      <c r="H85" s="130"/>
      <c r="I85" s="130"/>
      <c r="J85" s="130"/>
      <c r="K85" s="5">
        <v>50</v>
      </c>
      <c r="L85" s="6">
        <v>100</v>
      </c>
      <c r="M85" s="6">
        <v>200</v>
      </c>
      <c r="N85" s="92" t="b">
        <v>0</v>
      </c>
    </row>
    <row r="86" spans="1:14" ht="15">
      <c r="A86" s="124"/>
      <c r="B86" s="127"/>
      <c r="C86" s="11" t="s">
        <v>165</v>
      </c>
      <c r="D86" s="19"/>
      <c r="E86" s="34" t="b">
        <v>1</v>
      </c>
      <c r="F86" s="19"/>
      <c r="G86" s="20"/>
      <c r="H86" s="130"/>
      <c r="I86" s="130"/>
      <c r="J86" s="130"/>
      <c r="K86" s="6"/>
      <c r="M86" s="6">
        <v>5</v>
      </c>
      <c r="N86" s="92" t="b">
        <v>0</v>
      </c>
    </row>
    <row r="87" spans="1:14" ht="15">
      <c r="A87" s="124"/>
      <c r="B87" s="127"/>
      <c r="C87" s="11" t="s">
        <v>169</v>
      </c>
      <c r="D87" s="19"/>
      <c r="E87" s="34"/>
      <c r="F87" s="19"/>
      <c r="G87" s="20"/>
      <c r="H87" s="130"/>
      <c r="I87" s="130"/>
      <c r="J87" s="130"/>
      <c r="K87" s="6"/>
      <c r="N87" s="92" t="b">
        <v>0</v>
      </c>
    </row>
    <row r="88" spans="1:14" ht="15">
      <c r="A88" s="124"/>
      <c r="B88" s="127"/>
      <c r="C88" s="11" t="s">
        <v>170</v>
      </c>
      <c r="D88" s="19"/>
      <c r="E88" s="34"/>
      <c r="F88" s="19"/>
      <c r="G88" s="20"/>
      <c r="H88" s="130"/>
      <c r="I88" s="130"/>
      <c r="J88" s="130"/>
      <c r="K88" s="5">
        <f>IF(AND(N85=TRUE,D92&gt;=1,D93&gt;=D92),1,0)+IF(AND(N86=TRUE,D94&gt;=D92),10,0)+IF(AND(N87=TRUE,N88=TRUE,N89=TRUE,N90=TRUE,N91=TRUE),100,0)</f>
        <v>0</v>
      </c>
      <c r="N88" s="92"/>
    </row>
    <row r="89" spans="1:14" ht="15">
      <c r="A89" s="124"/>
      <c r="B89" s="127"/>
      <c r="C89" s="11" t="s">
        <v>171</v>
      </c>
      <c r="D89" s="19"/>
      <c r="E89" s="34"/>
      <c r="F89" s="19"/>
      <c r="G89" s="20"/>
      <c r="H89" s="130"/>
      <c r="I89" s="130"/>
      <c r="J89" s="130"/>
      <c r="K89" s="6"/>
      <c r="N89" s="92"/>
    </row>
    <row r="90" spans="1:14" ht="15">
      <c r="A90" s="124"/>
      <c r="B90" s="127"/>
      <c r="C90" s="11" t="s">
        <v>172</v>
      </c>
      <c r="D90" s="19"/>
      <c r="E90" s="34"/>
      <c r="F90" s="19"/>
      <c r="G90" s="20"/>
      <c r="H90" s="130"/>
      <c r="I90" s="130"/>
      <c r="J90" s="130"/>
      <c r="K90" s="6"/>
      <c r="N90" s="92"/>
    </row>
    <row r="91" spans="1:14" ht="15">
      <c r="A91" s="124"/>
      <c r="B91" s="127"/>
      <c r="C91" s="11" t="s">
        <v>173</v>
      </c>
      <c r="D91" s="19"/>
      <c r="E91" s="34"/>
      <c r="F91" s="19"/>
      <c r="G91" s="20"/>
      <c r="H91" s="130"/>
      <c r="I91" s="130"/>
      <c r="J91" s="130"/>
      <c r="K91" s="6"/>
      <c r="N91" s="92"/>
    </row>
    <row r="92" spans="1:11" ht="15">
      <c r="A92" s="124"/>
      <c r="B92" s="127"/>
      <c r="C92" s="31" t="s">
        <v>166</v>
      </c>
      <c r="D92" s="2"/>
      <c r="E92" s="12"/>
      <c r="F92" s="12"/>
      <c r="G92" s="13"/>
      <c r="H92" s="130"/>
      <c r="I92" s="130"/>
      <c r="J92" s="130"/>
      <c r="K92" s="4"/>
    </row>
    <row r="93" spans="1:11" ht="15">
      <c r="A93" s="124"/>
      <c r="B93" s="127"/>
      <c r="C93" s="33" t="s">
        <v>28</v>
      </c>
      <c r="D93" s="2"/>
      <c r="E93" s="12"/>
      <c r="F93" s="12"/>
      <c r="G93" s="13"/>
      <c r="H93" s="130"/>
      <c r="I93" s="130"/>
      <c r="J93" s="130"/>
      <c r="K93" s="4"/>
    </row>
    <row r="94" spans="1:10" ht="15">
      <c r="A94" s="124"/>
      <c r="B94" s="127"/>
      <c r="C94" s="33" t="s">
        <v>27</v>
      </c>
      <c r="D94" s="2"/>
      <c r="E94" s="12"/>
      <c r="F94" s="12"/>
      <c r="G94" s="13"/>
      <c r="H94" s="130"/>
      <c r="I94" s="130"/>
      <c r="J94" s="130"/>
    </row>
    <row r="95" spans="1:10" ht="15">
      <c r="A95" s="124"/>
      <c r="B95" s="127"/>
      <c r="C95" s="74" t="s">
        <v>168</v>
      </c>
      <c r="D95" s="35"/>
      <c r="E95" s="12"/>
      <c r="F95" s="23">
        <f>IF(D92=0,0,IF(D94&gt;D92,1,D94/D92))</f>
        <v>0</v>
      </c>
      <c r="G95" s="13"/>
      <c r="H95" s="130"/>
      <c r="I95" s="130"/>
      <c r="J95" s="130"/>
    </row>
    <row r="96" spans="1:10" ht="6.75" customHeight="1" thickBot="1">
      <c r="A96" s="125"/>
      <c r="B96" s="128"/>
      <c r="C96" s="16"/>
      <c r="D96" s="17"/>
      <c r="E96" s="17"/>
      <c r="F96" s="17"/>
      <c r="G96" s="18"/>
      <c r="H96" s="131"/>
      <c r="I96" s="131"/>
      <c r="J96" s="131"/>
    </row>
    <row r="97" spans="1:10" ht="15" customHeight="1" thickBot="1">
      <c r="A97" s="99"/>
      <c r="B97" s="101"/>
      <c r="C97" s="101"/>
      <c r="D97" s="101"/>
      <c r="E97" s="101"/>
      <c r="F97" s="101"/>
      <c r="G97" s="101"/>
      <c r="H97" s="101"/>
      <c r="I97" s="101"/>
      <c r="J97" s="102"/>
    </row>
    <row r="98" spans="8:10" ht="15">
      <c r="H98" s="36">
        <f>SUM(H6:H96)</f>
        <v>0</v>
      </c>
      <c r="I98" s="36">
        <f>SUM(I6:I96)</f>
        <v>0</v>
      </c>
      <c r="J98" s="36">
        <f>SUM(J6:J96)</f>
        <v>0</v>
      </c>
    </row>
    <row r="99" spans="1:13" ht="15.75" thickBot="1">
      <c r="A99" s="37">
        <f>IF(D99=1,"®","")</f>
      </c>
      <c r="B99" s="88" t="s">
        <v>146</v>
      </c>
      <c r="C99" s="38"/>
      <c r="D99" s="39">
        <f>IF(AND(J99&gt;=K99,J101&gt;=K101),1,0)+IF(AND(J99&gt;=L99,J101&gt;=L101),10,0)+IF(AND(J99&gt;=M99,J101&gt;=M101),100,0)</f>
        <v>0</v>
      </c>
      <c r="F99" s="40" t="s">
        <v>36</v>
      </c>
      <c r="G99" s="40"/>
      <c r="H99" s="40"/>
      <c r="I99" s="40"/>
      <c r="J99" s="41">
        <f>H98+I98+J98</f>
        <v>0</v>
      </c>
      <c r="K99" s="5">
        <v>500</v>
      </c>
      <c r="L99" s="6">
        <v>750</v>
      </c>
      <c r="M99" s="6">
        <v>1000</v>
      </c>
    </row>
    <row r="100" spans="1:10" ht="15">
      <c r="A100" s="37">
        <f>IF(D99=11,"®","")</f>
      </c>
      <c r="B100" s="88" t="s">
        <v>79</v>
      </c>
      <c r="C100" s="38"/>
      <c r="D100" s="42"/>
      <c r="E100" s="40"/>
      <c r="F100" s="43"/>
      <c r="G100" s="43"/>
      <c r="H100" s="44">
        <f>COUNTIF(H6:H96,"&gt;0")</f>
        <v>0</v>
      </c>
      <c r="I100" s="44">
        <f>COUNTIF(I6:I96,"&gt;0")</f>
        <v>0</v>
      </c>
      <c r="J100" s="44">
        <f>COUNTIF(J6:J96,"&gt;0")</f>
        <v>0</v>
      </c>
    </row>
    <row r="101" spans="1:13" ht="15.75" thickBot="1">
      <c r="A101" s="37">
        <f>IF(D99=111,"®","")</f>
      </c>
      <c r="B101" s="88" t="s">
        <v>80</v>
      </c>
      <c r="C101" s="38"/>
      <c r="D101" s="38"/>
      <c r="F101" s="40" t="s">
        <v>37</v>
      </c>
      <c r="G101" s="43"/>
      <c r="I101" s="45"/>
      <c r="J101" s="46">
        <f>H100+I100+J100</f>
        <v>0</v>
      </c>
      <c r="K101" s="5">
        <v>6</v>
      </c>
      <c r="L101" s="6">
        <v>8</v>
      </c>
      <c r="M101" s="6">
        <v>8</v>
      </c>
    </row>
    <row r="103" ht="20.25">
      <c r="B103" s="47"/>
    </row>
  </sheetData>
  <sheetProtection password="C6BC" sheet="1" objects="1" scenarios="1" selectLockedCells="1"/>
  <mergeCells count="52">
    <mergeCell ref="H28:H34"/>
    <mergeCell ref="I6:I16"/>
    <mergeCell ref="J57:J66"/>
    <mergeCell ref="B18:B27"/>
    <mergeCell ref="J18:J27"/>
    <mergeCell ref="A1:J1"/>
    <mergeCell ref="A2:J2"/>
    <mergeCell ref="H18:H27"/>
    <mergeCell ref="J28:J34"/>
    <mergeCell ref="A18:A27"/>
    <mergeCell ref="A6:A16"/>
    <mergeCell ref="B28:B34"/>
    <mergeCell ref="J36:J40"/>
    <mergeCell ref="B75:B83"/>
    <mergeCell ref="H75:H83"/>
    <mergeCell ref="J75:J83"/>
    <mergeCell ref="J41:J46"/>
    <mergeCell ref="J6:J16"/>
    <mergeCell ref="B6:B16"/>
    <mergeCell ref="H6:H16"/>
    <mergeCell ref="I18:I27"/>
    <mergeCell ref="B57:B66"/>
    <mergeCell ref="A36:A40"/>
    <mergeCell ref="I75:I83"/>
    <mergeCell ref="A47:A56"/>
    <mergeCell ref="B47:B56"/>
    <mergeCell ref="H47:H56"/>
    <mergeCell ref="I47:I56"/>
    <mergeCell ref="A57:A66"/>
    <mergeCell ref="H36:H40"/>
    <mergeCell ref="I36:I40"/>
    <mergeCell ref="H57:H66"/>
    <mergeCell ref="J84:J96"/>
    <mergeCell ref="B67:B73"/>
    <mergeCell ref="H67:H73"/>
    <mergeCell ref="I67:I73"/>
    <mergeCell ref="B41:B46"/>
    <mergeCell ref="H41:H46"/>
    <mergeCell ref="I41:I46"/>
    <mergeCell ref="J47:J56"/>
    <mergeCell ref="J67:J73"/>
    <mergeCell ref="I57:I66"/>
    <mergeCell ref="A84:A96"/>
    <mergeCell ref="B84:B96"/>
    <mergeCell ref="H84:H96"/>
    <mergeCell ref="I84:I96"/>
    <mergeCell ref="I28:I34"/>
    <mergeCell ref="B36:B40"/>
    <mergeCell ref="A41:A46"/>
    <mergeCell ref="A75:A83"/>
    <mergeCell ref="A67:A73"/>
    <mergeCell ref="A28:A34"/>
  </mergeCells>
  <dataValidations count="8">
    <dataValidation type="date" allowBlank="1" showInputMessage="1" showErrorMessage="1" errorTitle="Date Out of Range" error="Date must be during the charter year and not before October 1, 2014 nor after September 30, 2016." sqref="D79:D81">
      <formula1>41913</formula1>
      <formula2>42643</formula2>
    </dataValidation>
    <dataValidation type="whole" operator="greaterThanOrEqual" allowBlank="1" showInputMessage="1" showErrorMessage="1" errorTitle="Number Invalid" error="Must be whole number." sqref="D92 D44 D38 D20:D24 D55">
      <formula1>0</formula1>
    </dataValidation>
    <dataValidation type="whole" operator="greaterThanOrEqual" allowBlank="1" showInputMessage="1" showErrorMessage="1" errorTitle="Number Invalid" error="Must be whole number." sqref="D78">
      <formula1>1</formula1>
    </dataValidation>
    <dataValidation type="whole" allowBlank="1" showInputMessage="1" showErrorMessage="1" errorTitle="Number Invalid" error="Must be whole number not greater than the total number of assistant coaches." sqref="D93">
      <formula1>0</formula1>
      <formula2>D92</formula2>
    </dataValidation>
    <dataValidation type="whole" allowBlank="1" showInputMessage="1" showErrorMessage="1" errorTitle="Number Invalid" error="Must be whole number not greater than the total number of assistant coaches." sqref="D94">
      <formula1>0</formula1>
      <formula2>D92</formula2>
    </dataValidation>
    <dataValidation type="whole" allowBlank="1" showInputMessage="1" showErrorMessage="1" errorTitle="Number Invalid" error="Must be whole number not greater than total membership. (Cell F31)" sqref="D30">
      <formula1>0</formula1>
      <formula2>F29</formula2>
    </dataValidation>
    <dataValidation type="whole" operator="greaterThanOrEqual" allowBlank="1" showInputMessage="1" showErrorMessage="1" errorTitle="Number Invalid" error="Must be whole number not greater than number eligible to reregister.  (Cell F33)" sqref="D32">
      <formula1>0</formula1>
    </dataValidation>
    <dataValidation type="date" allowBlank="1" showInputMessage="1" showErrorMessage="1" errorTitle="Date Out of Range" error="Date must be during the charter year and not before October 1, 2014 nor after September 30, 2016." sqref="D7:D14 D19 D42 D60:D64 D68:D71">
      <formula1>41913</formula1>
      <formula2>42643</formula2>
    </dataValidation>
  </dataValidations>
  <printOptions horizontalCentered="1"/>
  <pageMargins left="0.4" right="0.4" top="0.5" bottom="0.5" header="0.3" footer="0.3"/>
  <pageSetup fitToHeight="2" orientation="portrait" scale="77" r:id="rId3"/>
  <rowBreaks count="1" manualBreakCount="1">
    <brk id="6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showGridLines="0" workbookViewId="0" topLeftCell="A13">
      <selection activeCell="A3" sqref="A3"/>
    </sheetView>
  </sheetViews>
  <sheetFormatPr defaultColWidth="9.140625" defaultRowHeight="15"/>
  <cols>
    <col min="1" max="1" width="6.8515625" style="53" customWidth="1"/>
    <col min="2" max="2" width="41.00390625" style="52" customWidth="1"/>
    <col min="3" max="5" width="25.7109375" style="54" customWidth="1"/>
    <col min="6" max="8" width="9.140625" style="52" customWidth="1"/>
    <col min="9" max="11" width="9.140625" style="52" hidden="1" customWidth="1"/>
    <col min="12" max="16384" width="9.140625" style="52" customWidth="1"/>
  </cols>
  <sheetData>
    <row r="1" spans="1:8" s="51" customFormat="1" ht="30" customHeight="1">
      <c r="A1" s="139" t="str">
        <f>"Team "&amp;'Setup &amp; Instructions'!C5&amp;" of "&amp;'Setup &amp; Instructions'!C7&amp;" District"</f>
        <v>Team  of  District</v>
      </c>
      <c r="B1" s="139"/>
      <c r="C1" s="139"/>
      <c r="D1" s="139"/>
      <c r="E1" s="139"/>
      <c r="F1" s="139"/>
      <c r="G1" s="139"/>
      <c r="H1" s="139"/>
    </row>
    <row r="2" spans="1:8" ht="24">
      <c r="A2" s="140" t="s">
        <v>38</v>
      </c>
      <c r="B2" s="140"/>
      <c r="C2" s="140"/>
      <c r="D2" s="140"/>
      <c r="E2" s="140"/>
      <c r="F2" s="140"/>
      <c r="G2" s="140"/>
      <c r="H2" s="140"/>
    </row>
    <row r="3" ht="14.25" thickBot="1"/>
    <row r="4" spans="1:8" ht="36.75" customHeight="1" thickBot="1">
      <c r="A4" s="141" t="s">
        <v>39</v>
      </c>
      <c r="B4" s="103" t="s">
        <v>0</v>
      </c>
      <c r="C4" s="104" t="s">
        <v>40</v>
      </c>
      <c r="D4" s="104" t="s">
        <v>41</v>
      </c>
      <c r="E4" s="104" t="s">
        <v>42</v>
      </c>
      <c r="F4" s="105" t="s">
        <v>1</v>
      </c>
      <c r="G4" s="105" t="s">
        <v>2</v>
      </c>
      <c r="H4" s="106" t="s">
        <v>3</v>
      </c>
    </row>
    <row r="5" spans="1:8" ht="21.75" customHeight="1">
      <c r="A5" s="142"/>
      <c r="B5" s="107" t="s">
        <v>29</v>
      </c>
      <c r="C5" s="136"/>
      <c r="D5" s="143"/>
      <c r="E5" s="143"/>
      <c r="F5" s="138" t="s">
        <v>43</v>
      </c>
      <c r="G5" s="138"/>
      <c r="H5" s="108">
        <v>200</v>
      </c>
    </row>
    <row r="6" spans="1:11" ht="69" customHeight="1">
      <c r="A6" s="77" t="s">
        <v>44</v>
      </c>
      <c r="B6" s="78" t="s">
        <v>73</v>
      </c>
      <c r="C6" s="79" t="s">
        <v>102</v>
      </c>
      <c r="D6" s="79" t="s">
        <v>103</v>
      </c>
      <c r="E6" s="79" t="s">
        <v>104</v>
      </c>
      <c r="F6" s="81">
        <v>50</v>
      </c>
      <c r="G6" s="81">
        <v>100</v>
      </c>
      <c r="H6" s="111">
        <v>200</v>
      </c>
      <c r="I6" s="52">
        <f>'Data Entry'!H6</f>
      </c>
      <c r="J6" s="52">
        <f>'Data Entry'!I6</f>
      </c>
      <c r="K6" s="52">
        <f>'Data Entry'!J6</f>
      </c>
    </row>
    <row r="7" spans="1:8" ht="21.75" customHeight="1">
      <c r="A7" s="109" t="s">
        <v>45</v>
      </c>
      <c r="B7" s="107" t="s">
        <v>30</v>
      </c>
      <c r="C7" s="136"/>
      <c r="D7" s="137"/>
      <c r="E7" s="137"/>
      <c r="F7" s="138" t="s">
        <v>43</v>
      </c>
      <c r="G7" s="138"/>
      <c r="H7" s="108">
        <v>400</v>
      </c>
    </row>
    <row r="8" spans="1:11" ht="63" customHeight="1">
      <c r="A8" s="77" t="s">
        <v>46</v>
      </c>
      <c r="B8" s="80" t="s">
        <v>105</v>
      </c>
      <c r="C8" s="81" t="s">
        <v>106</v>
      </c>
      <c r="D8" s="79" t="s">
        <v>107</v>
      </c>
      <c r="E8" s="79" t="s">
        <v>108</v>
      </c>
      <c r="F8" s="55">
        <v>50</v>
      </c>
      <c r="G8" s="55">
        <v>100</v>
      </c>
      <c r="H8" s="56">
        <v>200</v>
      </c>
      <c r="I8" s="52">
        <f>'Data Entry'!H18</f>
      </c>
      <c r="J8" s="52">
        <f>'Data Entry'!I18</f>
      </c>
      <c r="K8" s="52">
        <f>'Data Entry'!J18</f>
      </c>
    </row>
    <row r="9" spans="1:11" ht="42" customHeight="1">
      <c r="A9" s="77" t="s">
        <v>47</v>
      </c>
      <c r="B9" s="82" t="s">
        <v>48</v>
      </c>
      <c r="C9" s="81" t="s">
        <v>109</v>
      </c>
      <c r="D9" s="81" t="s">
        <v>110</v>
      </c>
      <c r="E9" s="81" t="s">
        <v>111</v>
      </c>
      <c r="F9" s="55">
        <v>50</v>
      </c>
      <c r="G9" s="55">
        <v>100</v>
      </c>
      <c r="H9" s="56">
        <v>200</v>
      </c>
      <c r="I9" s="52">
        <f>'Data Entry'!H28</f>
      </c>
      <c r="J9" s="52">
        <f>'Data Entry'!I28</f>
      </c>
      <c r="K9" s="52">
        <f>'Data Entry'!J28</f>
      </c>
    </row>
    <row r="10" spans="1:8" ht="21.75" customHeight="1">
      <c r="A10" s="109" t="s">
        <v>45</v>
      </c>
      <c r="B10" s="107" t="s">
        <v>32</v>
      </c>
      <c r="C10" s="136"/>
      <c r="D10" s="137"/>
      <c r="E10" s="137"/>
      <c r="F10" s="138" t="s">
        <v>43</v>
      </c>
      <c r="G10" s="138"/>
      <c r="H10" s="110">
        <v>1000</v>
      </c>
    </row>
    <row r="11" spans="1:11" ht="45.75" customHeight="1">
      <c r="A11" s="77" t="s">
        <v>49</v>
      </c>
      <c r="B11" s="78" t="s">
        <v>112</v>
      </c>
      <c r="C11" s="81" t="s">
        <v>113</v>
      </c>
      <c r="D11" s="81" t="s">
        <v>114</v>
      </c>
      <c r="E11" s="81" t="s">
        <v>115</v>
      </c>
      <c r="F11" s="55">
        <v>50</v>
      </c>
      <c r="G11" s="55">
        <v>100</v>
      </c>
      <c r="H11" s="56">
        <v>200</v>
      </c>
      <c r="I11" s="52">
        <f>'Data Entry'!H36</f>
      </c>
      <c r="J11" s="52">
        <f>'Data Entry'!I36</f>
      </c>
      <c r="K11" s="52">
        <f>'Data Entry'!J36</f>
      </c>
    </row>
    <row r="12" spans="1:11" ht="45.75" customHeight="1">
      <c r="A12" s="77" t="s">
        <v>50</v>
      </c>
      <c r="B12" s="83" t="s">
        <v>116</v>
      </c>
      <c r="C12" s="81" t="s">
        <v>117</v>
      </c>
      <c r="D12" s="79" t="s">
        <v>118</v>
      </c>
      <c r="E12" s="79" t="s">
        <v>119</v>
      </c>
      <c r="F12" s="55">
        <v>50</v>
      </c>
      <c r="G12" s="55">
        <v>100</v>
      </c>
      <c r="H12" s="56">
        <v>200</v>
      </c>
      <c r="I12" s="52">
        <f>'Data Entry'!H41</f>
      </c>
      <c r="J12" s="52">
        <f>'Data Entry'!I41</f>
      </c>
      <c r="K12" s="52">
        <f>'Data Entry'!J41</f>
      </c>
    </row>
    <row r="13" spans="1:11" ht="75.75" customHeight="1">
      <c r="A13" s="77" t="s">
        <v>51</v>
      </c>
      <c r="B13" s="83" t="s">
        <v>120</v>
      </c>
      <c r="C13" s="81" t="s">
        <v>121</v>
      </c>
      <c r="D13" s="79" t="s">
        <v>122</v>
      </c>
      <c r="E13" s="79" t="s">
        <v>123</v>
      </c>
      <c r="F13" s="55">
        <v>50</v>
      </c>
      <c r="G13" s="55">
        <v>100</v>
      </c>
      <c r="H13" s="56">
        <v>200</v>
      </c>
      <c r="I13" s="52">
        <f>'Data Entry'!H47</f>
      </c>
      <c r="J13" s="52">
        <f>'Data Entry'!I47</f>
      </c>
      <c r="K13" s="52">
        <f>'Data Entry'!J47</f>
      </c>
    </row>
    <row r="14" spans="1:11" ht="69" customHeight="1">
      <c r="A14" s="77" t="s">
        <v>52</v>
      </c>
      <c r="B14" s="78" t="s">
        <v>74</v>
      </c>
      <c r="C14" s="81" t="s">
        <v>54</v>
      </c>
      <c r="D14" s="81" t="s">
        <v>75</v>
      </c>
      <c r="E14" s="81" t="s">
        <v>76</v>
      </c>
      <c r="F14" s="55">
        <v>50</v>
      </c>
      <c r="G14" s="55">
        <v>100</v>
      </c>
      <c r="H14" s="56">
        <v>200</v>
      </c>
      <c r="I14" s="52">
        <f>'Data Entry'!H57</f>
      </c>
      <c r="J14" s="52">
        <f>'Data Entry'!I57</f>
      </c>
      <c r="K14" s="52">
        <f>'Data Entry'!J57</f>
      </c>
    </row>
    <row r="15" spans="1:11" ht="54.75" customHeight="1">
      <c r="A15" s="77" t="s">
        <v>53</v>
      </c>
      <c r="B15" s="83" t="s">
        <v>124</v>
      </c>
      <c r="C15" s="81" t="s">
        <v>125</v>
      </c>
      <c r="D15" s="81" t="s">
        <v>126</v>
      </c>
      <c r="E15" s="81" t="s">
        <v>127</v>
      </c>
      <c r="F15" s="55">
        <v>50</v>
      </c>
      <c r="G15" s="55">
        <v>100</v>
      </c>
      <c r="H15" s="56">
        <v>200</v>
      </c>
      <c r="I15" s="52">
        <f>'Data Entry'!H67</f>
      </c>
      <c r="J15" s="52">
        <f>'Data Entry'!I67</f>
      </c>
      <c r="K15" s="52">
        <f>'Data Entry'!J67</f>
      </c>
    </row>
    <row r="16" spans="1:8" ht="21.75" customHeight="1">
      <c r="A16" s="109" t="s">
        <v>45</v>
      </c>
      <c r="B16" s="107" t="s">
        <v>56</v>
      </c>
      <c r="C16" s="136"/>
      <c r="D16" s="137"/>
      <c r="E16" s="137"/>
      <c r="F16" s="138" t="s">
        <v>43</v>
      </c>
      <c r="G16" s="138"/>
      <c r="H16" s="108">
        <v>400</v>
      </c>
    </row>
    <row r="17" spans="1:11" ht="59.25" customHeight="1">
      <c r="A17" s="77" t="s">
        <v>55</v>
      </c>
      <c r="B17" s="78" t="s">
        <v>128</v>
      </c>
      <c r="C17" s="81" t="s">
        <v>129</v>
      </c>
      <c r="D17" s="81" t="s">
        <v>130</v>
      </c>
      <c r="E17" s="81" t="s">
        <v>131</v>
      </c>
      <c r="F17" s="55">
        <v>50</v>
      </c>
      <c r="G17" s="55">
        <v>100</v>
      </c>
      <c r="H17" s="56">
        <v>200</v>
      </c>
      <c r="I17" s="52">
        <f>'Data Entry'!H75</f>
      </c>
      <c r="J17" s="52">
        <f>'Data Entry'!I75</f>
      </c>
      <c r="K17" s="52">
        <f>'Data Entry'!J75</f>
      </c>
    </row>
    <row r="18" spans="1:11" ht="83.25" customHeight="1" thickBot="1">
      <c r="A18" s="84" t="s">
        <v>57</v>
      </c>
      <c r="B18" s="85" t="s">
        <v>132</v>
      </c>
      <c r="C18" s="86" t="s">
        <v>133</v>
      </c>
      <c r="D18" s="87" t="s">
        <v>134</v>
      </c>
      <c r="E18" s="87" t="s">
        <v>135</v>
      </c>
      <c r="F18" s="57">
        <v>50</v>
      </c>
      <c r="G18" s="57">
        <v>100</v>
      </c>
      <c r="H18" s="58">
        <v>200</v>
      </c>
      <c r="I18" s="52">
        <f>'Data Entry'!H84</f>
      </c>
      <c r="J18" s="52">
        <f>'Data Entry'!I84</f>
      </c>
      <c r="K18" s="52">
        <f>'Data Entry'!J84</f>
      </c>
    </row>
    <row r="19" spans="5:8" ht="22.5" customHeight="1">
      <c r="E19" s="59"/>
      <c r="F19" s="60"/>
      <c r="G19" s="60"/>
      <c r="H19" s="60"/>
    </row>
    <row r="20" spans="1:8" ht="18.75" customHeight="1" thickBot="1">
      <c r="A20" s="61" t="str">
        <f>IF('Data Entry'!D99=1,"ý","o")</f>
        <v>o</v>
      </c>
      <c r="B20" s="62" t="s">
        <v>147</v>
      </c>
      <c r="C20" s="63"/>
      <c r="E20" s="64" t="s">
        <v>59</v>
      </c>
      <c r="H20" s="65">
        <f>'Data Entry'!J99</f>
        <v>0</v>
      </c>
    </row>
    <row r="21" spans="1:5" ht="18.75" customHeight="1">
      <c r="A21" s="61" t="str">
        <f>IF('Data Entry'!D99=11,"ý","o")</f>
        <v>o</v>
      </c>
      <c r="B21" s="62" t="s">
        <v>77</v>
      </c>
      <c r="C21" s="63"/>
      <c r="E21" s="64"/>
    </row>
    <row r="22" spans="1:8" ht="18.75" customHeight="1" thickBot="1">
      <c r="A22" s="61" t="str">
        <f>IF('Data Entry'!D99=111,"ý","o")</f>
        <v>o</v>
      </c>
      <c r="B22" s="62" t="s">
        <v>78</v>
      </c>
      <c r="C22" s="63"/>
      <c r="D22" s="63"/>
      <c r="E22" s="64" t="s">
        <v>60</v>
      </c>
      <c r="H22" s="66">
        <f>'Data Entry'!J101</f>
        <v>0</v>
      </c>
    </row>
    <row r="23" spans="1:8" ht="18.75" customHeight="1">
      <c r="A23" s="67"/>
      <c r="E23" s="64"/>
      <c r="F23" s="64"/>
      <c r="G23" s="64"/>
      <c r="H23" s="64"/>
    </row>
    <row r="24" spans="1:2" ht="18.75" customHeight="1">
      <c r="A24" s="68" t="s">
        <v>58</v>
      </c>
      <c r="B24" s="69" t="s">
        <v>101</v>
      </c>
    </row>
    <row r="25" ht="14.25" customHeight="1">
      <c r="A25" s="67"/>
    </row>
    <row r="26" spans="1:3" ht="12.75" customHeight="1">
      <c r="A26" s="68" t="s">
        <v>58</v>
      </c>
      <c r="B26" s="70" t="s">
        <v>61</v>
      </c>
      <c r="C26" s="52"/>
    </row>
    <row r="27" ht="29.25" customHeight="1">
      <c r="C27" s="52"/>
    </row>
    <row r="28" spans="2:4" ht="13.5">
      <c r="B28" s="112" t="s">
        <v>136</v>
      </c>
      <c r="C28" s="113"/>
      <c r="D28" s="71" t="s">
        <v>62</v>
      </c>
    </row>
    <row r="29" spans="2:3" ht="21" customHeight="1">
      <c r="B29" s="71"/>
      <c r="C29" s="52"/>
    </row>
    <row r="30" spans="2:4" ht="13.5">
      <c r="B30" s="71" t="s">
        <v>63</v>
      </c>
      <c r="C30" s="52"/>
      <c r="D30" s="71" t="s">
        <v>62</v>
      </c>
    </row>
    <row r="31" ht="21" customHeight="1">
      <c r="C31" s="52"/>
    </row>
    <row r="32" spans="2:4" ht="13.5">
      <c r="B32" s="71" t="s">
        <v>64</v>
      </c>
      <c r="C32" s="52"/>
      <c r="D32" s="71" t="s">
        <v>62</v>
      </c>
    </row>
    <row r="33" spans="1:3" ht="21" customHeight="1">
      <c r="A33" s="54"/>
      <c r="C33" s="52"/>
    </row>
    <row r="34" spans="1:3" ht="12.75">
      <c r="A34" s="54"/>
      <c r="B34" s="72" t="s">
        <v>65</v>
      </c>
      <c r="C34" s="52"/>
    </row>
    <row r="35" spans="1:3" ht="18" customHeight="1">
      <c r="A35" s="54"/>
      <c r="B35" s="72"/>
      <c r="C35" s="52"/>
    </row>
    <row r="36" ht="13.5">
      <c r="B36" s="73"/>
    </row>
    <row r="37" ht="13.5">
      <c r="B37" s="73"/>
    </row>
  </sheetData>
  <sheetProtection password="C6BC" sheet="1" objects="1" scenarios="1" selectLockedCells="1" selectUnlockedCells="1"/>
  <mergeCells count="11">
    <mergeCell ref="A1:H1"/>
    <mergeCell ref="A2:H2"/>
    <mergeCell ref="A4:A5"/>
    <mergeCell ref="C5:E5"/>
    <mergeCell ref="F5:G5"/>
    <mergeCell ref="C7:E7"/>
    <mergeCell ref="F7:G7"/>
    <mergeCell ref="C10:E10"/>
    <mergeCell ref="F10:G10"/>
    <mergeCell ref="C16:E16"/>
    <mergeCell ref="F16:G16"/>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1">
    <cfRule type="expression" priority="21" dxfId="0" stopIfTrue="1">
      <formula>$I11&lt;&gt;""</formula>
    </cfRule>
  </conditionalFormatting>
  <conditionalFormatting sqref="G11">
    <cfRule type="expression" priority="20" dxfId="0" stopIfTrue="1">
      <formula>$J11&lt;&gt;""</formula>
    </cfRule>
  </conditionalFormatting>
  <conditionalFormatting sqref="H11">
    <cfRule type="expression" priority="19" dxfId="0" stopIfTrue="1">
      <formula>$K11&lt;&gt;""</formula>
    </cfRule>
  </conditionalFormatting>
  <conditionalFormatting sqref="F12">
    <cfRule type="expression" priority="18" dxfId="0" stopIfTrue="1">
      <formula>$I12&lt;&gt;""</formula>
    </cfRule>
  </conditionalFormatting>
  <conditionalFormatting sqref="G12">
    <cfRule type="expression" priority="17" dxfId="0" stopIfTrue="1">
      <formula>$J12&lt;&gt;""</formula>
    </cfRule>
  </conditionalFormatting>
  <conditionalFormatting sqref="H12">
    <cfRule type="expression" priority="16" dxfId="0" stopIfTrue="1">
      <formula>$K12&lt;&gt;""</formula>
    </cfRule>
  </conditionalFormatting>
  <conditionalFormatting sqref="F13:F14">
    <cfRule type="expression" priority="15" dxfId="0" stopIfTrue="1">
      <formula>$I13&lt;&gt;""</formula>
    </cfRule>
  </conditionalFormatting>
  <conditionalFormatting sqref="G13:G14">
    <cfRule type="expression" priority="14" dxfId="0" stopIfTrue="1">
      <formula>$J13&lt;&gt;""</formula>
    </cfRule>
  </conditionalFormatting>
  <conditionalFormatting sqref="H13:H14">
    <cfRule type="expression" priority="13" dxfId="0" stopIfTrue="1">
      <formula>$K13&lt;&gt;""</formula>
    </cfRule>
  </conditionalFormatting>
  <conditionalFormatting sqref="F15">
    <cfRule type="expression" priority="9" dxfId="0" stopIfTrue="1">
      <formula>$I15&lt;&gt;""</formula>
    </cfRule>
  </conditionalFormatting>
  <conditionalFormatting sqref="G15">
    <cfRule type="expression" priority="8" dxfId="0" stopIfTrue="1">
      <formula>$J15&lt;&gt;""</formula>
    </cfRule>
  </conditionalFormatting>
  <conditionalFormatting sqref="H15">
    <cfRule type="expression" priority="7" dxfId="0" stopIfTrue="1">
      <formula>$K15&lt;&gt;""</formula>
    </cfRule>
  </conditionalFormatting>
  <conditionalFormatting sqref="F17">
    <cfRule type="expression" priority="6" dxfId="0" stopIfTrue="1">
      <formula>$I17&lt;&gt;""</formula>
    </cfRule>
  </conditionalFormatting>
  <conditionalFormatting sqref="G17">
    <cfRule type="expression" priority="5" dxfId="0" stopIfTrue="1">
      <formula>$J17&lt;&gt;""</formula>
    </cfRule>
  </conditionalFormatting>
  <conditionalFormatting sqref="H17">
    <cfRule type="expression" priority="4" dxfId="0" stopIfTrue="1">
      <formula>$K17&lt;&gt;""</formula>
    </cfRule>
  </conditionalFormatting>
  <conditionalFormatting sqref="F18">
    <cfRule type="expression" priority="3" dxfId="0" stopIfTrue="1">
      <formula>$I18&lt;&gt;""</formula>
    </cfRule>
  </conditionalFormatting>
  <conditionalFormatting sqref="G18">
    <cfRule type="expression" priority="2" dxfId="0" stopIfTrue="1">
      <formula>$J18&lt;&gt;""</formula>
    </cfRule>
  </conditionalFormatting>
  <conditionalFormatting sqref="H18">
    <cfRule type="expression" priority="1" dxfId="0" stopIfTrue="1">
      <formula>$K18&lt;&gt;""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2014-11-16T20:02:22Z</cp:lastPrinted>
  <dcterms:created xsi:type="dcterms:W3CDTF">2014-08-26T17:24:57Z</dcterms:created>
  <dcterms:modified xsi:type="dcterms:W3CDTF">2014-12-01T17:01:10Z</dcterms:modified>
  <cp:category/>
  <cp:version/>
  <cp:contentType/>
  <cp:contentStatus/>
</cp:coreProperties>
</file>